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zaloha_16082021\Plocha\akciovka\VO\2021\vymenikova\"/>
    </mc:Choice>
  </mc:AlternateContent>
  <xr:revisionPtr revIDLastSave="0" documentId="8_{D0A8B0B0-20E7-4B08-949A-27D040D113FA}" xr6:coauthVersionLast="46" xr6:coauthVersionMax="46" xr10:uidLastSave="{00000000-0000-0000-0000-000000000000}"/>
  <bookViews>
    <workbookView xWindow="-120" yWindow="-120" windowWidth="29040" windowHeight="15840" firstSheet="1" activeTab="3" xr2:uid="{7091832B-8865-40A6-8C50-E4690770BDF6}"/>
  </bookViews>
  <sheets>
    <sheet name="Rekapitulácia" sheetId="1" state="veryHidden" r:id="rId1"/>
    <sheet name="Kryci_list 6254" sheetId="3" r:id="rId2"/>
    <sheet name="Rekap 6254" sheetId="4" r:id="rId3"/>
    <sheet name="SO 6254" sheetId="5" r:id="rId4"/>
  </sheets>
  <definedNames>
    <definedName name="_xlnm.Print_Titles" localSheetId="2">'Rekap 6254'!$9:$9</definedName>
    <definedName name="_xlnm.Print_Titles" localSheetId="3">'SO 6254'!$8:$8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5" l="1"/>
  <c r="K20" i="5"/>
  <c r="L20" i="5"/>
  <c r="I19" i="5"/>
  <c r="K19" i="5"/>
  <c r="L19" i="5"/>
  <c r="I47" i="5"/>
  <c r="K47" i="5"/>
  <c r="I79" i="5" l="1"/>
  <c r="I30" i="5"/>
  <c r="K30" i="5"/>
  <c r="I21" i="5"/>
  <c r="K21" i="5"/>
  <c r="L21" i="5"/>
  <c r="F8" i="1" l="1"/>
  <c r="D8" i="1"/>
  <c r="J17" i="3"/>
  <c r="E7" i="1" s="1"/>
  <c r="E8" i="1" s="1"/>
  <c r="Z90" i="5"/>
  <c r="S87" i="5"/>
  <c r="F22" i="4" s="1"/>
  <c r="K86" i="5"/>
  <c r="J86" i="5"/>
  <c r="P86" i="5"/>
  <c r="M86" i="5"/>
  <c r="M87" i="5" s="1"/>
  <c r="C22" i="4" s="1"/>
  <c r="I86" i="5"/>
  <c r="K85" i="5"/>
  <c r="J85" i="5"/>
  <c r="L85" i="5"/>
  <c r="I85" i="5"/>
  <c r="K84" i="5"/>
  <c r="J84" i="5"/>
  <c r="P84" i="5"/>
  <c r="L84" i="5"/>
  <c r="I84" i="5"/>
  <c r="K83" i="5"/>
  <c r="J83" i="5"/>
  <c r="P83" i="5"/>
  <c r="P87" i="5" s="1"/>
  <c r="E22" i="4" s="1"/>
  <c r="L83" i="5"/>
  <c r="I83" i="5"/>
  <c r="I87" i="5" s="1"/>
  <c r="D22" i="4" s="1"/>
  <c r="S80" i="5"/>
  <c r="S89" i="5" s="1"/>
  <c r="F23" i="4" s="1"/>
  <c r="K79" i="5"/>
  <c r="J79" i="5"/>
  <c r="P79" i="5"/>
  <c r="M79" i="5"/>
  <c r="K78" i="5"/>
  <c r="J78" i="5"/>
  <c r="P78" i="5"/>
  <c r="M78" i="5"/>
  <c r="I78" i="5"/>
  <c r="K77" i="5"/>
  <c r="J77" i="5"/>
  <c r="P77" i="5"/>
  <c r="M77" i="5"/>
  <c r="M80" i="5" s="1"/>
  <c r="C21" i="4" s="1"/>
  <c r="I77" i="5"/>
  <c r="K76" i="5"/>
  <c r="J76" i="5"/>
  <c r="L76" i="5"/>
  <c r="I76" i="5"/>
  <c r="K75" i="5"/>
  <c r="J75" i="5"/>
  <c r="P75" i="5"/>
  <c r="L75" i="5"/>
  <c r="L80" i="5" s="1"/>
  <c r="B21" i="4" s="1"/>
  <c r="I75" i="5"/>
  <c r="K74" i="5"/>
  <c r="J74" i="5"/>
  <c r="P74" i="5"/>
  <c r="L74" i="5"/>
  <c r="I74" i="5"/>
  <c r="K73" i="5"/>
  <c r="J73" i="5"/>
  <c r="L73" i="5"/>
  <c r="I73" i="5"/>
  <c r="F17" i="4"/>
  <c r="S67" i="5"/>
  <c r="P67" i="5"/>
  <c r="E17" i="4" s="1"/>
  <c r="H67" i="5"/>
  <c r="M67" i="5"/>
  <c r="C17" i="4" s="1"/>
  <c r="K66" i="5"/>
  <c r="J66" i="5"/>
  <c r="L66" i="5"/>
  <c r="L67" i="5" s="1"/>
  <c r="B17" i="4" s="1"/>
  <c r="I66" i="5"/>
  <c r="I67" i="5" s="1"/>
  <c r="D17" i="4" s="1"/>
  <c r="C16" i="4"/>
  <c r="P63" i="5"/>
  <c r="E16" i="4" s="1"/>
  <c r="H63" i="5"/>
  <c r="M63" i="5"/>
  <c r="K62" i="5"/>
  <c r="J62" i="5"/>
  <c r="S63" i="5"/>
  <c r="F16" i="4" s="1"/>
  <c r="L62" i="5"/>
  <c r="I62" i="5"/>
  <c r="K61" i="5"/>
  <c r="J61" i="5"/>
  <c r="L61" i="5"/>
  <c r="I61" i="5"/>
  <c r="K60" i="5"/>
  <c r="J60" i="5"/>
  <c r="S60" i="5"/>
  <c r="L60" i="5"/>
  <c r="L63" i="5" s="1"/>
  <c r="B16" i="4" s="1"/>
  <c r="I60" i="5"/>
  <c r="I63" i="5" s="1"/>
  <c r="D16" i="4" s="1"/>
  <c r="S57" i="5"/>
  <c r="F15" i="4" s="1"/>
  <c r="P57" i="5"/>
  <c r="E15" i="4" s="1"/>
  <c r="H57" i="5"/>
  <c r="M57" i="5"/>
  <c r="C15" i="4" s="1"/>
  <c r="K56" i="5"/>
  <c r="J56" i="5"/>
  <c r="L56" i="5"/>
  <c r="I56" i="5"/>
  <c r="K55" i="5"/>
  <c r="J55" i="5"/>
  <c r="L55" i="5"/>
  <c r="I55" i="5"/>
  <c r="K54" i="5"/>
  <c r="J54" i="5"/>
  <c r="L54" i="5"/>
  <c r="I54" i="5"/>
  <c r="K53" i="5"/>
  <c r="J53" i="5"/>
  <c r="L53" i="5"/>
  <c r="L57" i="5" s="1"/>
  <c r="B15" i="4" s="1"/>
  <c r="I53" i="5"/>
  <c r="I57" i="5" s="1"/>
  <c r="D15" i="4" s="1"/>
  <c r="S50" i="5"/>
  <c r="F14" i="4" s="1"/>
  <c r="K49" i="5"/>
  <c r="J49" i="5"/>
  <c r="P49" i="5"/>
  <c r="M49" i="5"/>
  <c r="I49" i="5"/>
  <c r="K48" i="5"/>
  <c r="J48" i="5"/>
  <c r="P48" i="5"/>
  <c r="M48" i="5"/>
  <c r="I48" i="5"/>
  <c r="K46" i="5"/>
  <c r="J46" i="5"/>
  <c r="P46" i="5"/>
  <c r="M46" i="5"/>
  <c r="I46" i="5"/>
  <c r="K45" i="5"/>
  <c r="J45" i="5"/>
  <c r="M45" i="5"/>
  <c r="I45" i="5"/>
  <c r="K44" i="5"/>
  <c r="J44" i="5"/>
  <c r="L44" i="5"/>
  <c r="I44" i="5"/>
  <c r="K43" i="5"/>
  <c r="J43" i="5"/>
  <c r="P43" i="5"/>
  <c r="L43" i="5"/>
  <c r="I43" i="5"/>
  <c r="K42" i="5"/>
  <c r="J42" i="5"/>
  <c r="P42" i="5"/>
  <c r="L42" i="5"/>
  <c r="I42" i="5"/>
  <c r="K41" i="5"/>
  <c r="J41" i="5"/>
  <c r="P41" i="5"/>
  <c r="P50" i="5" s="1"/>
  <c r="E14" i="4" s="1"/>
  <c r="L41" i="5"/>
  <c r="I41" i="5"/>
  <c r="K40" i="5"/>
  <c r="J40" i="5"/>
  <c r="L40" i="5"/>
  <c r="I40" i="5"/>
  <c r="S37" i="5"/>
  <c r="F13" i="4" s="1"/>
  <c r="K36" i="5"/>
  <c r="J36" i="5"/>
  <c r="P36" i="5"/>
  <c r="M36" i="5"/>
  <c r="M37" i="5" s="1"/>
  <c r="C13" i="4" s="1"/>
  <c r="I36" i="5"/>
  <c r="K35" i="5"/>
  <c r="J35" i="5"/>
  <c r="P35" i="5"/>
  <c r="P37" i="5" s="1"/>
  <c r="E13" i="4" s="1"/>
  <c r="L35" i="5"/>
  <c r="L37" i="5" s="1"/>
  <c r="B13" i="4" s="1"/>
  <c r="I35" i="5"/>
  <c r="S32" i="5"/>
  <c r="F12" i="4" s="1"/>
  <c r="K31" i="5"/>
  <c r="J31" i="5"/>
  <c r="P31" i="5"/>
  <c r="M31" i="5"/>
  <c r="I31" i="5"/>
  <c r="K29" i="5"/>
  <c r="J29" i="5"/>
  <c r="P29" i="5"/>
  <c r="M29" i="5"/>
  <c r="H32" i="5" s="1"/>
  <c r="I29" i="5"/>
  <c r="K28" i="5"/>
  <c r="J28" i="5"/>
  <c r="P28" i="5"/>
  <c r="L28" i="5"/>
  <c r="I28" i="5"/>
  <c r="K27" i="5"/>
  <c r="J27" i="5"/>
  <c r="P27" i="5"/>
  <c r="L27" i="5"/>
  <c r="I27" i="5"/>
  <c r="K26" i="5"/>
  <c r="J26" i="5"/>
  <c r="P26" i="5"/>
  <c r="L26" i="5"/>
  <c r="I26" i="5"/>
  <c r="K25" i="5"/>
  <c r="J25" i="5"/>
  <c r="P25" i="5"/>
  <c r="P32" i="5" s="1"/>
  <c r="E12" i="4" s="1"/>
  <c r="L25" i="5"/>
  <c r="L32" i="5" s="1"/>
  <c r="B12" i="4" s="1"/>
  <c r="I25" i="5"/>
  <c r="C11" i="4"/>
  <c r="S22" i="5"/>
  <c r="H22" i="5"/>
  <c r="M22" i="5"/>
  <c r="K18" i="5"/>
  <c r="J18" i="5"/>
  <c r="L18" i="5"/>
  <c r="I18" i="5"/>
  <c r="K17" i="5"/>
  <c r="J17" i="5"/>
  <c r="P17" i="5"/>
  <c r="L17" i="5"/>
  <c r="I17" i="5"/>
  <c r="K16" i="5"/>
  <c r="J16" i="5"/>
  <c r="L16" i="5"/>
  <c r="I16" i="5"/>
  <c r="K15" i="5"/>
  <c r="J15" i="5"/>
  <c r="L15" i="5"/>
  <c r="I15" i="5"/>
  <c r="K14" i="5"/>
  <c r="J14" i="5"/>
  <c r="L14" i="5"/>
  <c r="I14" i="5"/>
  <c r="K13" i="5"/>
  <c r="J13" i="5"/>
  <c r="L13" i="5"/>
  <c r="I13" i="5"/>
  <c r="K12" i="5"/>
  <c r="J12" i="5"/>
  <c r="L12" i="5"/>
  <c r="I12" i="5"/>
  <c r="K11" i="5"/>
  <c r="K90" i="5" s="1"/>
  <c r="K7" i="1" s="1"/>
  <c r="J11" i="5"/>
  <c r="L11" i="5"/>
  <c r="I11" i="5"/>
  <c r="J20" i="3"/>
  <c r="I32" i="5" l="1"/>
  <c r="D12" i="4" s="1"/>
  <c r="L87" i="5"/>
  <c r="B22" i="4" s="1"/>
  <c r="L50" i="5"/>
  <c r="B14" i="4" s="1"/>
  <c r="I37" i="5"/>
  <c r="D13" i="4" s="1"/>
  <c r="H37" i="5"/>
  <c r="I22" i="5"/>
  <c r="D11" i="4" s="1"/>
  <c r="M32" i="5"/>
  <c r="C12" i="4" s="1"/>
  <c r="I30" i="3"/>
  <c r="J30" i="3" s="1"/>
  <c r="L22" i="5"/>
  <c r="B11" i="4" s="1"/>
  <c r="H50" i="5"/>
  <c r="I50" i="5"/>
  <c r="D14" i="4" s="1"/>
  <c r="S69" i="5"/>
  <c r="F18" i="4" s="1"/>
  <c r="M89" i="5"/>
  <c r="C23" i="4" s="1"/>
  <c r="E17" i="3" s="1"/>
  <c r="P69" i="5"/>
  <c r="E18" i="4" s="1"/>
  <c r="I80" i="5"/>
  <c r="D21" i="4" s="1"/>
  <c r="P80" i="5"/>
  <c r="E21" i="4" s="1"/>
  <c r="F21" i="4"/>
  <c r="M50" i="5"/>
  <c r="C14" i="4" s="1"/>
  <c r="P22" i="5"/>
  <c r="E11" i="4" s="1"/>
  <c r="F11" i="4"/>
  <c r="H80" i="5"/>
  <c r="H89" i="5"/>
  <c r="L89" i="5" l="1"/>
  <c r="B23" i="4" s="1"/>
  <c r="D17" i="3" s="1"/>
  <c r="H69" i="5"/>
  <c r="S90" i="5"/>
  <c r="F25" i="4" s="1"/>
  <c r="L69" i="5"/>
  <c r="B18" i="4" s="1"/>
  <c r="D16" i="3" s="1"/>
  <c r="I69" i="5"/>
  <c r="D18" i="4" s="1"/>
  <c r="F16" i="3" s="1"/>
  <c r="P89" i="5"/>
  <c r="E23" i="4" s="1"/>
  <c r="I89" i="5"/>
  <c r="D23" i="4" s="1"/>
  <c r="F17" i="3" s="1"/>
  <c r="M69" i="5"/>
  <c r="P90" i="5" l="1"/>
  <c r="E25" i="4" s="1"/>
  <c r="F22" i="3"/>
  <c r="L90" i="5"/>
  <c r="B25" i="4" s="1"/>
  <c r="J22" i="3"/>
  <c r="I90" i="5"/>
  <c r="J24" i="3"/>
  <c r="F20" i="3"/>
  <c r="J23" i="3"/>
  <c r="F24" i="3"/>
  <c r="F23" i="3"/>
  <c r="C18" i="4"/>
  <c r="E16" i="3" s="1"/>
  <c r="H90" i="5"/>
  <c r="M90" i="5"/>
  <c r="C25" i="4" s="1"/>
  <c r="J26" i="3" l="1"/>
  <c r="D25" i="4"/>
  <c r="B7" i="1"/>
  <c r="B8" i="1" l="1"/>
  <c r="J28" i="3"/>
  <c r="I29" i="3" s="1"/>
  <c r="J29" i="3" s="1"/>
  <c r="J31" i="3" s="1"/>
  <c r="C7" i="1"/>
  <c r="C8" i="1" s="1"/>
  <c r="G7" i="1" l="1"/>
  <c r="G8" i="1" s="1"/>
  <c r="B9" i="1" l="1"/>
  <c r="G9" i="1" s="1"/>
  <c r="B10" i="1" l="1"/>
  <c r="G10" i="1" s="1"/>
  <c r="G11" i="1" s="1"/>
</calcChain>
</file>

<file path=xl/sharedStrings.xml><?xml version="1.0" encoding="utf-8"?>
<sst xmlns="http://schemas.openxmlformats.org/spreadsheetml/2006/main" count="351" uniqueCount="226">
  <si>
    <t>Rekapitulácia rozpočtu</t>
  </si>
  <si>
    <t>Stavba Nostalgia kino Exteriér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</si>
  <si>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</si>
  <si>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</si>
  <si>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</si>
  <si>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</si>
  <si>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</si>
  <si>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</t>
  </si>
  <si>
    <t>HZS</t>
  </si>
  <si>
    <t>Kompl.čin.</t>
  </si>
  <si>
    <t>Ost. náklady</t>
  </si>
  <si>
    <t>Cena</t>
  </si>
  <si>
    <t>Okapový chodník a dážďová kanalizácia</t>
  </si>
  <si>
    <t>Krycí list rozpočtu</t>
  </si>
  <si>
    <t xml:space="preserve">Miesto:  </t>
  </si>
  <si>
    <t>Objekt Okapový chodník a dážďová kanalizácia</t>
  </si>
  <si>
    <t xml:space="preserve">Ks: </t>
  </si>
  <si>
    <t xml:space="preserve">Zákazka: </t>
  </si>
  <si>
    <t xml:space="preserve">Spracoval: </t>
  </si>
  <si>
    <t xml:space="preserve">Dňa </t>
  </si>
  <si>
    <t>Odberateľ: ...</t>
  </si>
  <si>
    <t xml:space="preserve">IČO: </t>
  </si>
  <si>
    <t xml:space="preserve">DIČ: </t>
  </si>
  <si>
    <t>Dodávateľ: ...</t>
  </si>
  <si>
    <t xml:space="preserve">Projektant: </t>
  </si>
  <si>
    <t xml:space="preserve">A </t>
  </si>
  <si>
    <t xml:space="preserve">HSV </t>
  </si>
  <si>
    <t xml:space="preserve">PSV </t>
  </si>
  <si>
    <t xml:space="preserve">MONT </t>
  </si>
  <si>
    <t>Spolu</t>
  </si>
  <si>
    <t xml:space="preserve">B </t>
  </si>
  <si>
    <t>Ďalšie náklady</t>
  </si>
  <si>
    <t>Ostatné náklady</t>
  </si>
  <si>
    <t xml:space="preserve">Kompletačná činnosť </t>
  </si>
  <si>
    <t xml:space="preserve">HZS </t>
  </si>
  <si>
    <t xml:space="preserve">E </t>
  </si>
  <si>
    <t>Celkové náklady</t>
  </si>
  <si>
    <t>Súčet riadkov 5,10,15,20</t>
  </si>
  <si>
    <t xml:space="preserve">DPH 20% z </t>
  </si>
  <si>
    <t xml:space="preserve">DPH 0% z </t>
  </si>
  <si>
    <t>Spolu v EUR</t>
  </si>
  <si>
    <t xml:space="preserve">F </t>
  </si>
  <si>
    <t xml:space="preserve">C </t>
  </si>
  <si>
    <t>Zariadenie staveniska</t>
  </si>
  <si>
    <t>Sťažené výrobné podmienky</t>
  </si>
  <si>
    <t>Prevádzkové vplyvy</t>
  </si>
  <si>
    <t>0% z [H+P+M]</t>
  </si>
  <si>
    <t>0% z [H+P]</t>
  </si>
  <si>
    <t xml:space="preserve">D </t>
  </si>
  <si>
    <t>Sťažené podmienky dopravy</t>
  </si>
  <si>
    <t>Horské oblasti</t>
  </si>
  <si>
    <t>Mimostavenisková doprava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</si>
  <si>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</si>
  <si>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</si>
  <si>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</si>
  <si>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</si>
  <si>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</si>
  <si>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</si>
  <si>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</si>
  <si>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</si>
  <si>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</si>
  <si>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Prehľad rozpočtových nákladov</t>
  </si>
  <si>
    <t>Práce HSV</t>
  </si>
  <si>
    <t>ZEMNÉ PRÁCE</t>
  </si>
  <si>
    <t>SPEVNENÉ PLOCHY</t>
  </si>
  <si>
    <t>POVRCHOVÉ ÚPRAVY</t>
  </si>
  <si>
    <t>POTRUBNÉ ROZVODY</t>
  </si>
  <si>
    <t>OSTATNÉ PRÁCE</t>
  </si>
  <si>
    <t>OSTATNĚ PRÁCE - BÚRANIE</t>
  </si>
  <si>
    <t>PRESUNY HMÔT</t>
  </si>
  <si>
    <t>Práce PSV</t>
  </si>
  <si>
    <t>IZOLÁCIE PROTI VODE A VLHKOSTI</t>
  </si>
  <si>
    <t>KONŠTRUKCIE STOLÁRSKE</t>
  </si>
  <si>
    <t>Celkom v EUR</t>
  </si>
  <si>
    <t>Por.č.</t>
  </si>
  <si>
    <t>Cenník</t>
  </si>
  <si>
    <t>Kód položky</t>
  </si>
  <si>
    <t>Názov</t>
  </si>
  <si>
    <t>Mj</t>
  </si>
  <si>
    <t>Množstvo</t>
  </si>
  <si>
    <t>Cena/Mj</t>
  </si>
  <si>
    <t>Cena celkom</t>
  </si>
  <si>
    <t>Hmotnosť</t>
  </si>
  <si>
    <t>Suť</t>
  </si>
  <si>
    <t xml:space="preserve">  1/A 1</t>
  </si>
  <si>
    <t xml:space="preserve"> 120001101</t>
  </si>
  <si>
    <t>Vytíčenie trasy</t>
  </si>
  <si>
    <t>m</t>
  </si>
  <si>
    <t xml:space="preserve"> 130101011</t>
  </si>
  <si>
    <t>Výkop jamy a ryhy horniny triedy 1 a 4 ručne v obmedzenom priestore</t>
  </si>
  <si>
    <t>m3</t>
  </si>
  <si>
    <t xml:space="preserve"> 162401161</t>
  </si>
  <si>
    <t>Vodorovné premiestnenie výkopku do 10 000 m3 z horniny triedy 1 až 4 po spevnenej ceste na vzdialenosť do 1500 m</t>
  </si>
  <si>
    <t xml:space="preserve"> 167102103</t>
  </si>
  <si>
    <t>Nakladanie neuľahnutého výkopku z horniny triedy 1 až 4 nad 10 000 m3</t>
  </si>
  <si>
    <t xml:space="preserve"> 174101001</t>
  </si>
  <si>
    <t>Zásyp sypaninou zhutnený jám, šachiet, rýh, zárezov alebo okolo objektu do 1000 m3</t>
  </si>
  <si>
    <t xml:space="preserve">  1/A 2</t>
  </si>
  <si>
    <t xml:space="preserve"> 162503103</t>
  </si>
  <si>
    <t>Príplatok k cene za každý ďalší 1 km vodorovného premiestnenia výkopku triedy horniny 1 až 4 do 1000 m3 pre cesty po spevnenej ceste</t>
  </si>
  <si>
    <t xml:space="preserve">  2/A 1</t>
  </si>
  <si>
    <t xml:space="preserve"> 212572111</t>
  </si>
  <si>
    <t>Lôžko pre trativod zo triedeného štrkopiesku hr. 100 mm</t>
  </si>
  <si>
    <t>231/A 2</t>
  </si>
  <si>
    <t xml:space="preserve"> 182001111</t>
  </si>
  <si>
    <t>Plošná úprava terénu po prácach</t>
  </si>
  <si>
    <t>sub</t>
  </si>
  <si>
    <t xml:space="preserve"> 564791111</t>
  </si>
  <si>
    <t>Podklad spevnenej plochy z riečného kameňa</t>
  </si>
  <si>
    <t>221/A 1</t>
  </si>
  <si>
    <t xml:space="preserve"> 564721111</t>
  </si>
  <si>
    <t>Poplatok za vyrovnanie/dopracovanie polchy s betónom</t>
  </si>
  <si>
    <t>m2</t>
  </si>
  <si>
    <t xml:space="preserve"> 916561111</t>
  </si>
  <si>
    <t xml:space="preserve">Osadenie záhonového betónového obrubníka s oporou do lôžka z betónu prostého </t>
  </si>
  <si>
    <t>321/A 1</t>
  </si>
  <si>
    <t xml:space="preserve"> 457971111</t>
  </si>
  <si>
    <t>Zhotovenie vrstvy z geotextílie šírky do 3 m s presahom</t>
  </si>
  <si>
    <t>S/S70</t>
  </si>
  <si>
    <t xml:space="preserve"> 5921745000</t>
  </si>
  <si>
    <t xml:space="preserve">Obrubník betónový </t>
  </si>
  <si>
    <t>S/S90</t>
  </si>
  <si>
    <t xml:space="preserve"> 6936651000</t>
  </si>
  <si>
    <t>Geotextília netkaná polypropylénová Tatratex PP   200</t>
  </si>
  <si>
    <t xml:space="preserve"> 11/A 1</t>
  </si>
  <si>
    <t xml:space="preserve"> 625250153</t>
  </si>
  <si>
    <t>Doteplenie vonk. konštrukcie, bez povrchovej úpravy, systém XPS STYRODUR 2800 C - BASF, lepený rámovo s prikotvením, hr. izolantu 50 mm</t>
  </si>
  <si>
    <t>S/S20</t>
  </si>
  <si>
    <t xml:space="preserve"> 2837650030</t>
  </si>
  <si>
    <t>271/A 1</t>
  </si>
  <si>
    <t xml:space="preserve"> 892441111</t>
  </si>
  <si>
    <t>Tlaková skúška PVC potrubia DN 125</t>
  </si>
  <si>
    <t>271/A 3</t>
  </si>
  <si>
    <t xml:space="preserve"> 871313121</t>
  </si>
  <si>
    <t>Montáž potrubia z kanalizačných rúr DN 125 z tvrdeného PVC v otvorenom výkope</t>
  </si>
  <si>
    <t xml:space="preserve"> 895941111</t>
  </si>
  <si>
    <t>Zhotovenie kanalizačnej vpuste z betónových dielcov s poklopom</t>
  </si>
  <si>
    <t>kus</t>
  </si>
  <si>
    <t>721/A 1</t>
  </si>
  <si>
    <t xml:space="preserve"> 721242116</t>
  </si>
  <si>
    <t>Lapače strešných splavenín DN 125</t>
  </si>
  <si>
    <t>946/M46</t>
  </si>
  <si>
    <t xml:space="preserve"> 460490012</t>
  </si>
  <si>
    <t>Rozvinutie a uloženie výstražnej fólie z PVC do ryhy, šírka 33 cm</t>
  </si>
  <si>
    <t>P/PE</t>
  </si>
  <si>
    <t xml:space="preserve"> 24C228</t>
  </si>
  <si>
    <t>Poklop liatinový</t>
  </si>
  <si>
    <t xml:space="preserve"> 2830010610</t>
  </si>
  <si>
    <t>Výstražná fólia HNEDÁ - KANALIZÁCIA</t>
  </si>
  <si>
    <t xml:space="preserve"> 2861100700</t>
  </si>
  <si>
    <t>Kanalizačné rúry PVC-U hladké s hrdlom 125x 3.1x1000mm</t>
  </si>
  <si>
    <t xml:space="preserve"> 5922380000</t>
  </si>
  <si>
    <t>Prefabrikát betónový- vpusť</t>
  </si>
  <si>
    <t xml:space="preserve"> 13/B 1</t>
  </si>
  <si>
    <t xml:space="preserve"> 979081121</t>
  </si>
  <si>
    <t>Odvoz sutiny a vybúraných hmôt na skládku za každý ďalší 1 km</t>
  </si>
  <si>
    <t>t</t>
  </si>
  <si>
    <t xml:space="preserve"> 979082111</t>
  </si>
  <si>
    <t>Vnútrostavenisková doprava sutiny a vybúraných hmôt do 10 m</t>
  </si>
  <si>
    <t xml:space="preserve"> 979082121</t>
  </si>
  <si>
    <t>Vnútrostavenisková doprava sutiny a vybúraných hmôt za každých ďalších 5 m</t>
  </si>
  <si>
    <t xml:space="preserve"> 979089012</t>
  </si>
  <si>
    <t>Poplatok za skládku odpadov zo stavieb a demolácií - betón, tehly, obkladačky, dlaždice, keramika kategórie "O" - ostatné 17 01 ..</t>
  </si>
  <si>
    <t xml:space="preserve"> 962052211</t>
  </si>
  <si>
    <t xml:space="preserve">Búranie betónu nadzákladového </t>
  </si>
  <si>
    <t xml:space="preserve"> 968061112</t>
  </si>
  <si>
    <t xml:space="preserve">Vyvesenie alebo zavesenie okenného krídla </t>
  </si>
  <si>
    <t xml:space="preserve"> 968062247</t>
  </si>
  <si>
    <t xml:space="preserve">Vybúranie rámov okien </t>
  </si>
  <si>
    <t xml:space="preserve"> 998011001</t>
  </si>
  <si>
    <t>Presun hmôt pre budovy JKSO 801, 803,812,zvislá konštr.z tehál,tvárnic,z kovu výšky do 6 m</t>
  </si>
  <si>
    <t>711/A 1</t>
  </si>
  <si>
    <t xml:space="preserve"> 711112001</t>
  </si>
  <si>
    <t xml:space="preserve">Zhotovenie izolácie proti zemnej vlhkosti alebo povrchovej a podzemnej vode na zvislej ploche penetračným náterom za studena </t>
  </si>
  <si>
    <t xml:space="preserve"> 711142101</t>
  </si>
  <si>
    <t>Zhotovenie izolácie nopovou fóliou</t>
  </si>
  <si>
    <t xml:space="preserve"> 711142559</t>
  </si>
  <si>
    <t>Zhotovenie izolácie proti zemnej vlhkosti alebo povrchovej a podzemnej vode na zvislej ploche nataviteľnými asfaltovými izolačnými pásmi NAIP pritavením</t>
  </si>
  <si>
    <t xml:space="preserve"> 998711201</t>
  </si>
  <si>
    <t>Presun hmôt pre izolácie proti vode v objektoch výšky do 6 m</t>
  </si>
  <si>
    <t>%</t>
  </si>
  <si>
    <t>S/S10</t>
  </si>
  <si>
    <t xml:space="preserve"> 1116315000</t>
  </si>
  <si>
    <t>Lak asfaltový izolačný ALP - PENETRAL dodávaný v sudoch</t>
  </si>
  <si>
    <t xml:space="preserve"> 6283221000</t>
  </si>
  <si>
    <t>Pás ťažký asfaltový Hydrobit v 60 s 35</t>
  </si>
  <si>
    <t>M2</t>
  </si>
  <si>
    <t xml:space="preserve"> 6288000640</t>
  </si>
  <si>
    <t xml:space="preserve">Nopová fólia proti vlhkosti </t>
  </si>
  <si>
    <t>766/A 1</t>
  </si>
  <si>
    <t xml:space="preserve"> 766621003</t>
  </si>
  <si>
    <t>Poplatok za murárske výspravky po výmene okna</t>
  </si>
  <si>
    <t xml:space="preserve"> 766621081</t>
  </si>
  <si>
    <t>Montáž plastového okna so zasklením</t>
  </si>
  <si>
    <t xml:space="preserve"> 998766201</t>
  </si>
  <si>
    <t>Presun hmôt pre stolárske konštrukcie v objektoch výšky do 6 m</t>
  </si>
  <si>
    <t xml:space="preserve"> 6114102000</t>
  </si>
  <si>
    <t>Plastové okno výšky/šírky 1150/300 mm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</si>
  <si>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</si>
  <si>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</si>
  <si>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</si>
  <si>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</si>
  <si>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 xml:space="preserve">Poplatok za skladovanie - zemina a kamenivo (17 05) ostatné   </t>
  </si>
  <si>
    <t>171209002</t>
  </si>
  <si>
    <t>Lôžko pod obrubníky, krajníky alebo obruby z dlažbových kociek z prostého betónu triedy C12/15</t>
  </si>
  <si>
    <t xml:space="preserve"> 918101111</t>
  </si>
  <si>
    <t xml:space="preserve"> 2830010611</t>
  </si>
  <si>
    <t>Osadenie potrubia v otvorenom výkope</t>
  </si>
  <si>
    <t>Zhotovenie príložného paženia stien výkopu, hĺbka do 4 m</t>
  </si>
  <si>
    <t>Odstránenie príložného paženia stien výkopu, hĺbka do 4 m</t>
  </si>
  <si>
    <t>151101201</t>
  </si>
  <si>
    <t>151101202</t>
  </si>
  <si>
    <t>Styrodur 2800 C Extrudovaný polystyrén - XPS hrúbka  100mm</t>
  </si>
  <si>
    <t>SD Nivy</t>
  </si>
  <si>
    <t>Súťažná 18, Bratislava</t>
  </si>
  <si>
    <t>CULTUS Ružinov, a.s.</t>
  </si>
  <si>
    <t>Odberateľ:</t>
  </si>
  <si>
    <t xml:space="preserve">IČ DPH: </t>
  </si>
  <si>
    <t>IČO: 35874686</t>
  </si>
  <si>
    <t>DIČ: 2021773941</t>
  </si>
  <si>
    <t>IČ DPH: SK2021773941</t>
  </si>
  <si>
    <t>Ružinovská 28, Bratislava 820 09</t>
  </si>
  <si>
    <t>Zákazka SD Nivy</t>
  </si>
  <si>
    <t>Odberateľ: CULTUS Ružinov, a.s.</t>
  </si>
  <si>
    <t xml:space="preserve">Dátum: </t>
  </si>
  <si>
    <t>Stavba SD Nivy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</si>
</sst>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 ###\ ##0.00"/>
    <numFmt numFmtId="165" formatCode="###\ ###\ ##0.0000"/>
    <numFmt numFmtId="166" formatCode="###\ ###\ ##0.000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10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sz val="9"/>
      <color theme="1"/>
      <name val="Arial CE"/>
      <charset val="238"/>
    </font>
    <font>
      <b/>
      <sz val="9"/>
      <color theme="1"/>
      <name val="Arial CE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Arial CE"/>
      <charset val="238"/>
    </font>
    <font>
      <sz val="8"/>
      <name val="Calibri"/>
      <family val="2"/>
      <charset val="238"/>
      <scheme val="minor"/>
    </font>
    <font>
      <b/>
      <sz val="9"/>
      <color rgb="FF0000FF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double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/>
      <diagonal/>
    </border>
    <border>
      <left style="thin">
        <color rgb="FFFFFFFF"/>
      </left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double">
        <color rgb="FF000000"/>
      </right>
      <top/>
      <bottom/>
      <diagonal/>
    </border>
    <border>
      <left style="thin">
        <color rgb="FFFFFFFF"/>
      </left>
      <right style="double">
        <color rgb="FF000000"/>
      </right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/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/>
      <bottom/>
      <diagonal/>
    </border>
    <border>
      <left style="double">
        <color rgb="FF000000"/>
      </left>
      <right style="thin">
        <color rgb="FF808080"/>
      </right>
      <top style="thin">
        <color rgb="FF80808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double">
        <color rgb="FF000000"/>
      </right>
      <top style="thin">
        <color rgb="FFFFFFFF"/>
      </top>
      <bottom/>
      <diagonal/>
    </border>
    <border>
      <left/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thin">
        <color rgb="FF808080"/>
      </left>
      <right/>
      <top style="double">
        <color rgb="FF000000"/>
      </top>
      <bottom/>
      <diagonal/>
    </border>
    <border>
      <left style="thin">
        <color rgb="FF808080"/>
      </left>
      <right style="thin">
        <color rgb="FF808080"/>
      </right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double">
        <color rgb="FF000000"/>
      </bottom>
      <diagonal/>
    </border>
    <border>
      <left/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 style="thin">
        <color rgb="FFFFFFFF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80808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808080"/>
      </right>
      <top/>
      <bottom/>
      <diagonal/>
    </border>
    <border>
      <left style="thin">
        <color rgb="FFFFFFFF"/>
      </left>
      <right style="thin">
        <color rgb="FF808080"/>
      </right>
      <top/>
      <bottom style="double">
        <color rgb="FF000000"/>
      </bottom>
      <diagonal/>
    </border>
    <border>
      <left style="thin">
        <color rgb="FFFFFFFF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double">
        <color rgb="FF000000"/>
      </right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80808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85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Fill="1" applyBorder="1"/>
    <xf numFmtId="0" fontId="3" fillId="0" borderId="1" xfId="0" applyFont="1" applyFill="1" applyBorder="1"/>
    <xf numFmtId="0" fontId="4" fillId="0" borderId="1" xfId="0" applyFont="1" applyFill="1" applyBorder="1"/>
    <xf numFmtId="0" fontId="4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3" fillId="0" borderId="4" xfId="0" applyFont="1" applyFill="1" applyBorder="1"/>
    <xf numFmtId="0" fontId="1" fillId="0" borderId="5" xfId="0" applyFont="1" applyFill="1" applyBorder="1"/>
    <xf numFmtId="0" fontId="1" fillId="0" borderId="7" xfId="0" applyFont="1" applyFill="1" applyBorder="1"/>
    <xf numFmtId="0" fontId="1" fillId="0" borderId="9" xfId="0" applyFont="1" applyFill="1" applyBorder="1"/>
    <xf numFmtId="0" fontId="1" fillId="0" borderId="10" xfId="0" applyFont="1" applyFill="1" applyBorder="1"/>
    <xf numFmtId="164" fontId="1" fillId="0" borderId="10" xfId="0" applyNumberFormat="1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2" xfId="0" applyFont="1" applyFill="1" applyBorder="1"/>
    <xf numFmtId="0" fontId="1" fillId="0" borderId="23" xfId="0" applyFont="1" applyFill="1" applyBorder="1"/>
    <xf numFmtId="0" fontId="1" fillId="0" borderId="25" xfId="0" applyFont="1" applyFill="1" applyBorder="1"/>
    <xf numFmtId="0" fontId="1" fillId="0" borderId="27" xfId="0" applyFont="1" applyFill="1" applyBorder="1"/>
    <xf numFmtId="0" fontId="1" fillId="0" borderId="28" xfId="0" applyFont="1" applyFill="1" applyBorder="1"/>
    <xf numFmtId="164" fontId="1" fillId="0" borderId="29" xfId="0" applyNumberFormat="1" applyFont="1" applyFill="1" applyBorder="1"/>
    <xf numFmtId="0" fontId="1" fillId="0" borderId="30" xfId="0" applyFont="1" applyFill="1" applyBorder="1"/>
    <xf numFmtId="0" fontId="1" fillId="0" borderId="31" xfId="0" applyFont="1" applyFill="1" applyBorder="1"/>
    <xf numFmtId="0" fontId="6" fillId="0" borderId="11" xfId="0" applyFont="1" applyFill="1" applyBorder="1"/>
    <xf numFmtId="0" fontId="6" fillId="0" borderId="8" xfId="0" applyFont="1" applyFill="1" applyBorder="1"/>
    <xf numFmtId="0" fontId="6" fillId="0" borderId="17" xfId="0" applyFont="1" applyFill="1" applyBorder="1"/>
    <xf numFmtId="0" fontId="6" fillId="0" borderId="12" xfId="0" applyFont="1" applyFill="1" applyBorder="1"/>
    <xf numFmtId="0" fontId="6" fillId="0" borderId="9" xfId="0" applyFont="1" applyFill="1" applyBorder="1"/>
    <xf numFmtId="0" fontId="5" fillId="0" borderId="8" xfId="0" applyFont="1" applyFill="1" applyBorder="1"/>
    <xf numFmtId="0" fontId="5" fillId="0" borderId="22" xfId="0" applyFont="1" applyFill="1" applyBorder="1"/>
    <xf numFmtId="0" fontId="5" fillId="0" borderId="17" xfId="0" applyFont="1" applyFill="1" applyBorder="1"/>
    <xf numFmtId="0" fontId="5" fillId="0" borderId="9" xfId="0" applyFont="1" applyFill="1" applyBorder="1"/>
    <xf numFmtId="0" fontId="5" fillId="0" borderId="28" xfId="0" applyFont="1" applyFill="1" applyBorder="1"/>
    <xf numFmtId="0" fontId="1" fillId="0" borderId="32" xfId="0" applyFont="1" applyFill="1" applyBorder="1"/>
    <xf numFmtId="0" fontId="1" fillId="0" borderId="33" xfId="0" applyFont="1" applyFill="1" applyBorder="1"/>
    <xf numFmtId="0" fontId="1" fillId="0" borderId="29" xfId="0" applyFont="1" applyFill="1" applyBorder="1"/>
    <xf numFmtId="0" fontId="1" fillId="0" borderId="34" xfId="0" applyFont="1" applyFill="1" applyBorder="1"/>
    <xf numFmtId="0" fontId="1" fillId="0" borderId="35" xfId="0" applyFont="1" applyFill="1" applyBorder="1"/>
    <xf numFmtId="0" fontId="1" fillId="0" borderId="36" xfId="0" applyFont="1" applyFill="1" applyBorder="1"/>
    <xf numFmtId="0" fontId="1" fillId="0" borderId="37" xfId="0" applyFont="1" applyFill="1" applyBorder="1"/>
    <xf numFmtId="0" fontId="1" fillId="0" borderId="38" xfId="0" applyFont="1" applyFill="1" applyBorder="1"/>
    <xf numFmtId="0" fontId="5" fillId="0" borderId="34" xfId="0" applyFont="1" applyFill="1" applyBorder="1"/>
    <xf numFmtId="0" fontId="5" fillId="0" borderId="36" xfId="0" applyFont="1" applyFill="1" applyBorder="1"/>
    <xf numFmtId="0" fontId="5" fillId="0" borderId="10" xfId="0" applyFont="1" applyFill="1" applyBorder="1"/>
    <xf numFmtId="0" fontId="4" fillId="0" borderId="39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5" fillId="0" borderId="35" xfId="0" applyFont="1" applyFill="1" applyBorder="1"/>
    <xf numFmtId="0" fontId="5" fillId="0" borderId="33" xfId="0" applyFont="1" applyFill="1" applyBorder="1"/>
    <xf numFmtId="0" fontId="5" fillId="0" borderId="12" xfId="0" applyFont="1" applyFill="1" applyBorder="1"/>
    <xf numFmtId="0" fontId="5" fillId="0" borderId="39" xfId="0" applyFont="1" applyFill="1" applyBorder="1" applyAlignment="1">
      <alignment horizontal="center"/>
    </xf>
    <xf numFmtId="164" fontId="1" fillId="0" borderId="22" xfId="0" applyNumberFormat="1" applyFont="1" applyFill="1" applyBorder="1"/>
    <xf numFmtId="0" fontId="5" fillId="0" borderId="43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45" xfId="0" applyFont="1" applyFill="1" applyBorder="1"/>
    <xf numFmtId="0" fontId="5" fillId="0" borderId="47" xfId="0" applyFont="1" applyFill="1" applyBorder="1"/>
    <xf numFmtId="0" fontId="5" fillId="0" borderId="48" xfId="0" applyFont="1" applyFill="1" applyBorder="1"/>
    <xf numFmtId="0" fontId="5" fillId="0" borderId="49" xfId="0" applyFont="1" applyFill="1" applyBorder="1"/>
    <xf numFmtId="0" fontId="1" fillId="0" borderId="49" xfId="0" applyFont="1" applyFill="1" applyBorder="1"/>
    <xf numFmtId="0" fontId="5" fillId="0" borderId="50" xfId="0" applyFont="1" applyFill="1" applyBorder="1"/>
    <xf numFmtId="164" fontId="1" fillId="0" borderId="51" xfId="0" applyNumberFormat="1" applyFont="1" applyFill="1" applyBorder="1"/>
    <xf numFmtId="164" fontId="5" fillId="0" borderId="46" xfId="0" applyNumberFormat="1" applyFont="1" applyFill="1" applyBorder="1"/>
    <xf numFmtId="164" fontId="5" fillId="0" borderId="47" xfId="0" applyNumberFormat="1" applyFont="1" applyFill="1" applyBorder="1"/>
    <xf numFmtId="164" fontId="5" fillId="0" borderId="48" xfId="0" applyNumberFormat="1" applyFont="1" applyFill="1" applyBorder="1"/>
    <xf numFmtId="164" fontId="5" fillId="0" borderId="49" xfId="0" applyNumberFormat="1" applyFont="1" applyFill="1" applyBorder="1"/>
    <xf numFmtId="164" fontId="1" fillId="0" borderId="50" xfId="0" applyNumberFormat="1" applyFont="1" applyFill="1" applyBorder="1"/>
    <xf numFmtId="164" fontId="5" fillId="0" borderId="0" xfId="0" applyNumberFormat="1" applyFont="1" applyFill="1" applyBorder="1"/>
    <xf numFmtId="164" fontId="5" fillId="0" borderId="52" xfId="0" applyNumberFormat="1" applyFont="1" applyFill="1" applyBorder="1"/>
    <xf numFmtId="0" fontId="1" fillId="0" borderId="53" xfId="0" applyFont="1" applyFill="1" applyBorder="1"/>
    <xf numFmtId="0" fontId="1" fillId="0" borderId="54" xfId="0" applyFont="1" applyFill="1" applyBorder="1"/>
    <xf numFmtId="0" fontId="1" fillId="0" borderId="55" xfId="0" applyFont="1" applyFill="1" applyBorder="1"/>
    <xf numFmtId="0" fontId="1" fillId="0" borderId="56" xfId="0" applyFont="1" applyFill="1" applyBorder="1"/>
    <xf numFmtId="164" fontId="1" fillId="0" borderId="23" xfId="0" applyNumberFormat="1" applyFont="1" applyFill="1" applyBorder="1"/>
    <xf numFmtId="164" fontId="1" fillId="0" borderId="52" xfId="0" applyNumberFormat="1" applyFont="1" applyFill="1" applyBorder="1"/>
    <xf numFmtId="164" fontId="5" fillId="0" borderId="58" xfId="0" applyNumberFormat="1" applyFont="1" applyFill="1" applyBorder="1"/>
    <xf numFmtId="164" fontId="1" fillId="0" borderId="58" xfId="0" applyNumberFormat="1" applyFont="1" applyFill="1" applyBorder="1"/>
    <xf numFmtId="0" fontId="4" fillId="0" borderId="60" xfId="0" applyFont="1" applyFill="1" applyBorder="1" applyAlignment="1">
      <alignment horizontal="center"/>
    </xf>
    <xf numFmtId="0" fontId="5" fillId="0" borderId="61" xfId="0" applyFont="1" applyFill="1" applyBorder="1"/>
    <xf numFmtId="0" fontId="5" fillId="0" borderId="62" xfId="0" applyFont="1" applyFill="1" applyBorder="1"/>
    <xf numFmtId="0" fontId="5" fillId="0" borderId="63" xfId="0" applyFont="1" applyFill="1" applyBorder="1" applyAlignment="1">
      <alignment horizontal="center"/>
    </xf>
    <xf numFmtId="0" fontId="5" fillId="0" borderId="64" xfId="0" applyFont="1" applyFill="1" applyBorder="1"/>
    <xf numFmtId="164" fontId="5" fillId="0" borderId="64" xfId="0" applyNumberFormat="1" applyFont="1" applyFill="1" applyBorder="1"/>
    <xf numFmtId="164" fontId="5" fillId="0" borderId="65" xfId="0" applyNumberFormat="1" applyFont="1" applyFill="1" applyBorder="1"/>
    <xf numFmtId="164" fontId="1" fillId="0" borderId="67" xfId="0" applyNumberFormat="1" applyFont="1" applyFill="1" applyBorder="1"/>
    <xf numFmtId="164" fontId="4" fillId="0" borderId="68" xfId="0" applyNumberFormat="1" applyFont="1" applyFill="1" applyBorder="1"/>
    <xf numFmtId="164" fontId="1" fillId="0" borderId="69" xfId="0" applyNumberFormat="1" applyFont="1" applyFill="1" applyBorder="1"/>
    <xf numFmtId="0" fontId="1" fillId="0" borderId="15" xfId="0" applyFont="1" applyFill="1" applyBorder="1"/>
    <xf numFmtId="0" fontId="1" fillId="0" borderId="70" xfId="0" applyFont="1" applyFill="1" applyBorder="1"/>
    <xf numFmtId="0" fontId="1" fillId="0" borderId="71" xfId="0" applyFont="1" applyFill="1" applyBorder="1"/>
    <xf numFmtId="0" fontId="5" fillId="0" borderId="11" xfId="0" applyFont="1" applyFill="1" applyBorder="1"/>
    <xf numFmtId="0" fontId="5" fillId="0" borderId="72" xfId="0" applyFont="1" applyFill="1" applyBorder="1"/>
    <xf numFmtId="164" fontId="5" fillId="0" borderId="73" xfId="0" applyNumberFormat="1" applyFont="1" applyFill="1" applyBorder="1"/>
    <xf numFmtId="164" fontId="4" fillId="0" borderId="74" xfId="0" applyNumberFormat="1" applyFont="1" applyFill="1" applyBorder="1"/>
    <xf numFmtId="164" fontId="4" fillId="0" borderId="75" xfId="0" applyNumberFormat="1" applyFont="1" applyFill="1" applyBorder="1"/>
    <xf numFmtId="0" fontId="4" fillId="0" borderId="76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64" fontId="1" fillId="0" borderId="26" xfId="0" applyNumberFormat="1" applyFont="1" applyFill="1" applyBorder="1"/>
    <xf numFmtId="164" fontId="1" fillId="0" borderId="24" xfId="0" applyNumberFormat="1" applyFont="1" applyFill="1" applyBorder="1"/>
    <xf numFmtId="0" fontId="5" fillId="0" borderId="73" xfId="0" applyFont="1" applyFill="1" applyBorder="1"/>
    <xf numFmtId="0" fontId="5" fillId="0" borderId="0" xfId="0" applyFont="1" applyFill="1" applyBorder="1"/>
    <xf numFmtId="0" fontId="5" fillId="0" borderId="52" xfId="0" applyFont="1" applyFill="1" applyBorder="1"/>
    <xf numFmtId="0" fontId="1" fillId="0" borderId="0" xfId="0" applyFont="1" applyFill="1" applyBorder="1"/>
    <xf numFmtId="164" fontId="6" fillId="0" borderId="66" xfId="0" applyNumberFormat="1" applyFont="1" applyFill="1" applyBorder="1"/>
    <xf numFmtId="164" fontId="6" fillId="0" borderId="77" xfId="0" applyNumberFormat="1" applyFont="1" applyFill="1" applyBorder="1"/>
    <xf numFmtId="164" fontId="6" fillId="0" borderId="78" xfId="0" applyNumberFormat="1" applyFont="1" applyFill="1" applyBorder="1"/>
    <xf numFmtId="164" fontId="1" fillId="0" borderId="77" xfId="0" applyNumberFormat="1" applyFont="1" applyFill="1" applyBorder="1"/>
    <xf numFmtId="0" fontId="1" fillId="0" borderId="79" xfId="0" applyFont="1" applyFill="1" applyBorder="1"/>
    <xf numFmtId="164" fontId="5" fillId="0" borderId="80" xfId="0" applyNumberFormat="1" applyFont="1" applyFill="1" applyBorder="1"/>
    <xf numFmtId="0" fontId="1" fillId="0" borderId="81" xfId="0" applyFont="1" applyFill="1" applyBorder="1"/>
    <xf numFmtId="0" fontId="1" fillId="0" borderId="52" xfId="0" applyFont="1" applyFill="1" applyBorder="1"/>
    <xf numFmtId="164" fontId="5" fillId="0" borderId="77" xfId="0" applyNumberFormat="1" applyFont="1" applyFill="1" applyBorder="1"/>
    <xf numFmtId="164" fontId="5" fillId="0" borderId="78" xfId="0" applyNumberFormat="1" applyFont="1" applyFill="1" applyBorder="1"/>
    <xf numFmtId="164" fontId="1" fillId="0" borderId="78" xfId="0" applyNumberFormat="1" applyFont="1" applyFill="1" applyBorder="1"/>
    <xf numFmtId="0" fontId="1" fillId="0" borderId="58" xfId="0" applyFont="1" applyFill="1" applyBorder="1"/>
    <xf numFmtId="0" fontId="5" fillId="0" borderId="58" xfId="0" applyFont="1" applyFill="1" applyBorder="1"/>
    <xf numFmtId="0" fontId="1" fillId="0" borderId="82" xfId="0" applyFont="1" applyFill="1" applyBorder="1"/>
    <xf numFmtId="164" fontId="1" fillId="0" borderId="83" xfId="0" applyNumberFormat="1" applyFont="1" applyFill="1" applyBorder="1"/>
    <xf numFmtId="164" fontId="7" fillId="0" borderId="84" xfId="0" applyNumberFormat="1" applyFont="1" applyFill="1" applyBorder="1"/>
    <xf numFmtId="0" fontId="1" fillId="0" borderId="86" xfId="0" applyFont="1" applyFill="1" applyBorder="1"/>
    <xf numFmtId="0" fontId="1" fillId="0" borderId="87" xfId="0" applyFont="1" applyFill="1" applyBorder="1"/>
    <xf numFmtId="0" fontId="1" fillId="0" borderId="88" xfId="0" applyFont="1" applyFill="1" applyBorder="1"/>
    <xf numFmtId="0" fontId="1" fillId="0" borderId="89" xfId="0" applyFont="1" applyFill="1" applyBorder="1"/>
    <xf numFmtId="0" fontId="1" fillId="0" borderId="90" xfId="0" applyFont="1" applyFill="1" applyBorder="1"/>
    <xf numFmtId="0" fontId="1" fillId="0" borderId="57" xfId="0" applyFont="1" applyFill="1" applyBorder="1"/>
    <xf numFmtId="0" fontId="1" fillId="0" borderId="59" xfId="0" applyFont="1" applyFill="1" applyBorder="1"/>
    <xf numFmtId="0" fontId="5" fillId="0" borderId="5" xfId="0" applyFont="1" applyFill="1" applyBorder="1"/>
    <xf numFmtId="0" fontId="5" fillId="0" borderId="7" xfId="0" applyFont="1" applyFill="1" applyBorder="1"/>
    <xf numFmtId="0" fontId="5" fillId="0" borderId="85" xfId="0" applyFont="1" applyFill="1" applyBorder="1"/>
    <xf numFmtId="0" fontId="1" fillId="0" borderId="1" xfId="0" applyFont="1" applyBorder="1"/>
    <xf numFmtId="0" fontId="4" fillId="0" borderId="1" xfId="0" applyFont="1" applyBorder="1"/>
    <xf numFmtId="0" fontId="3" fillId="0" borderId="1" xfId="0" applyFont="1" applyBorder="1"/>
    <xf numFmtId="0" fontId="4" fillId="2" borderId="4" xfId="0" applyFont="1" applyFill="1" applyBorder="1"/>
    <xf numFmtId="165" fontId="1" fillId="0" borderId="0" xfId="0" applyNumberFormat="1" applyFont="1"/>
    <xf numFmtId="164" fontId="1" fillId="0" borderId="0" xfId="0" applyNumberFormat="1" applyFont="1"/>
    <xf numFmtId="0" fontId="5" fillId="0" borderId="91" xfId="0" applyFont="1" applyBorder="1"/>
    <xf numFmtId="164" fontId="5" fillId="0" borderId="91" xfId="0" applyNumberFormat="1" applyFont="1" applyBorder="1"/>
    <xf numFmtId="165" fontId="5" fillId="0" borderId="91" xfId="0" applyNumberFormat="1" applyFont="1" applyBorder="1"/>
    <xf numFmtId="0" fontId="8" fillId="0" borderId="0" xfId="0" applyFont="1"/>
    <xf numFmtId="0" fontId="4" fillId="0" borderId="91" xfId="0" applyFont="1" applyBorder="1"/>
    <xf numFmtId="164" fontId="4" fillId="0" borderId="91" xfId="0" applyNumberFormat="1" applyFont="1" applyBorder="1"/>
    <xf numFmtId="0" fontId="5" fillId="0" borderId="0" xfId="0" applyFont="1"/>
    <xf numFmtId="164" fontId="5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9" fillId="2" borderId="0" xfId="0" applyFont="1" applyFill="1"/>
    <xf numFmtId="0" fontId="9" fillId="0" borderId="0" xfId="0" applyFont="1"/>
    <xf numFmtId="166" fontId="1" fillId="0" borderId="0" xfId="0" applyNumberFormat="1" applyFont="1"/>
    <xf numFmtId="0" fontId="4" fillId="2" borderId="91" xfId="0" applyFont="1" applyFill="1" applyBorder="1"/>
    <xf numFmtId="49" fontId="5" fillId="0" borderId="91" xfId="0" applyNumberFormat="1" applyFont="1" applyBorder="1"/>
    <xf numFmtId="166" fontId="5" fillId="0" borderId="91" xfId="0" applyNumberFormat="1" applyFont="1" applyBorder="1"/>
    <xf numFmtId="166" fontId="5" fillId="0" borderId="0" xfId="0" applyNumberFormat="1" applyFont="1"/>
    <xf numFmtId="0" fontId="5" fillId="0" borderId="0" xfId="0" applyFont="1" applyAlignment="1">
      <alignment wrapText="1"/>
    </xf>
    <xf numFmtId="166" fontId="5" fillId="0" borderId="0" xfId="0" applyNumberFormat="1" applyFont="1" applyAlignment="1">
      <alignment wrapText="1"/>
    </xf>
    <xf numFmtId="164" fontId="5" fillId="0" borderId="0" xfId="0" applyNumberFormat="1" applyFont="1" applyAlignment="1">
      <alignment wrapText="1"/>
    </xf>
    <xf numFmtId="0" fontId="5" fillId="0" borderId="0" xfId="0" applyFont="1" applyAlignment="1">
      <alignment horizontal="center" wrapText="1"/>
    </xf>
    <xf numFmtId="49" fontId="5" fillId="0" borderId="0" xfId="0" applyNumberFormat="1" applyFont="1" applyAlignment="1">
      <alignment horizontal="left" wrapText="1"/>
    </xf>
    <xf numFmtId="166" fontId="0" fillId="0" borderId="0" xfId="0" applyNumberFormat="1"/>
    <xf numFmtId="166" fontId="4" fillId="0" borderId="0" xfId="0" applyNumberFormat="1" applyFont="1"/>
    <xf numFmtId="165" fontId="5" fillId="0" borderId="0" xfId="0" applyNumberFormat="1" applyFont="1" applyAlignment="1">
      <alignment wrapText="1"/>
    </xf>
    <xf numFmtId="0" fontId="10" fillId="0" borderId="91" xfId="0" applyFont="1" applyBorder="1"/>
    <xf numFmtId="164" fontId="10" fillId="0" borderId="91" xfId="0" applyNumberFormat="1" applyFont="1" applyBorder="1"/>
    <xf numFmtId="166" fontId="10" fillId="0" borderId="91" xfId="0" applyNumberFormat="1" applyFont="1" applyBorder="1"/>
    <xf numFmtId="164" fontId="0" fillId="0" borderId="0" xfId="0" applyNumberFormat="1"/>
    <xf numFmtId="164" fontId="4" fillId="0" borderId="1" xfId="0" applyNumberFormat="1" applyFont="1" applyFill="1" applyBorder="1"/>
    <xf numFmtId="164" fontId="2" fillId="0" borderId="1" xfId="0" applyNumberFormat="1" applyFont="1" applyFill="1" applyBorder="1"/>
    <xf numFmtId="0" fontId="4" fillId="0" borderId="5" xfId="0" applyFont="1" applyFill="1" applyBorder="1"/>
    <xf numFmtId="164" fontId="4" fillId="0" borderId="5" xfId="0" applyNumberFormat="1" applyFont="1" applyFill="1" applyBorder="1"/>
    <xf numFmtId="0" fontId="4" fillId="0" borderId="6" xfId="0" applyFont="1" applyFill="1" applyBorder="1"/>
    <xf numFmtId="164" fontId="4" fillId="0" borderId="6" xfId="0" applyNumberFormat="1" applyFont="1" applyFill="1" applyBorder="1"/>
    <xf numFmtId="0" fontId="12" fillId="0" borderId="16" xfId="0" applyFont="1" applyFill="1" applyBorder="1"/>
    <xf numFmtId="0" fontId="5" fillId="0" borderId="1" xfId="0" applyFont="1" applyFill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B576C-5443-46D7-A268-D5E3E2C9A157}">
  <dimension ref="A1:Z103"/>
  <sheetViews>
    <sheetView workbookViewId="0"/>
  </sheetViews>
  <sheetFormatPr defaultColWidth="0" defaultRowHeight="15" x14ac:dyDescent="0.25"/>
  <cols>
    <col min="1" max="1" width="35.7109375" customWidth="1"/>
    <col min="2" max="3" width="15.7109375" customWidth="1"/>
    <col min="4" max="6" width="8.7109375" customWidth="1"/>
    <col min="7" max="7" width="15.7109375" customWidth="1"/>
    <col min="8" max="8" width="3.7109375" customWidth="1"/>
    <col min="9" max="26" width="0" hidden="1" customWidth="1"/>
    <col min="27" max="16384" width="9.140625" hidden="1"/>
  </cols>
  <sheetData>
    <row r="1" spans="1:26" x14ac:dyDescent="0.25">
      <c r="A1" s="3"/>
      <c r="B1" s="3"/>
      <c r="C1" s="3"/>
      <c r="D1" s="3"/>
      <c r="E1" s="3"/>
      <c r="F1" s="3"/>
      <c r="G1" s="3"/>
    </row>
    <row r="2" spans="1:26" x14ac:dyDescent="0.25">
      <c r="A2" s="4" t="s">
        <v>0</v>
      </c>
      <c r="B2" s="3"/>
      <c r="C2" s="3"/>
      <c r="D2" s="3"/>
      <c r="E2" s="3"/>
      <c r="F2" s="6" t="s">
        <v>2</v>
      </c>
      <c r="G2" s="6"/>
    </row>
    <row r="3" spans="1:26" x14ac:dyDescent="0.25">
      <c r="A3" s="3"/>
      <c r="B3" s="3"/>
      <c r="C3" s="3"/>
      <c r="D3" s="3"/>
      <c r="E3" s="3"/>
      <c r="F3" s="7" t="s">
        <v>3</v>
      </c>
      <c r="G3" s="7" t="s">
        <v>4</v>
      </c>
    </row>
    <row r="4" spans="1:26" x14ac:dyDescent="0.25">
      <c r="A4" s="5" t="s">
        <v>1</v>
      </c>
      <c r="B4" s="3"/>
      <c r="C4" s="3"/>
      <c r="D4" s="3"/>
      <c r="E4" s="3"/>
      <c r="F4" s="8">
        <v>0.2</v>
      </c>
      <c r="G4" s="8">
        <v>0</v>
      </c>
    </row>
    <row r="5" spans="1:26" x14ac:dyDescent="0.25">
      <c r="A5" s="3"/>
      <c r="B5" s="3"/>
      <c r="C5" s="3"/>
      <c r="D5" s="3"/>
      <c r="E5" s="3"/>
      <c r="F5" s="3"/>
      <c r="G5" s="3"/>
    </row>
    <row r="6" spans="1:26" x14ac:dyDescent="0.25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</row>
    <row r="7" spans="1:26" x14ac:dyDescent="0.25">
      <c r="A7" s="67" t="s">
        <v>12</v>
      </c>
      <c r="B7" s="74">
        <f>'SO 6254'!I90-Rekapitulácia!D7</f>
        <v>0</v>
      </c>
      <c r="C7" s="74">
        <f>'Kryci_list 6254'!J26</f>
        <v>0</v>
      </c>
      <c r="D7" s="74">
        <v>0</v>
      </c>
      <c r="E7" s="74">
        <f>'Kryci_list 6254'!J17</f>
        <v>0</v>
      </c>
      <c r="F7" s="74">
        <v>0</v>
      </c>
      <c r="G7" s="74">
        <f>B7+C7+D7+E7+F7</f>
        <v>0</v>
      </c>
      <c r="K7">
        <f>'SO 6254'!K90</f>
        <v>0</v>
      </c>
      <c r="Q7">
        <v>30.126000000000001</v>
      </c>
    </row>
    <row r="8" spans="1:26" x14ac:dyDescent="0.25">
      <c r="A8" s="181" t="s">
        <v>198</v>
      </c>
      <c r="B8" s="182">
        <f>SUM(B7:B7)</f>
        <v>0</v>
      </c>
      <c r="C8" s="182">
        <f>SUM(C7:C7)</f>
        <v>0</v>
      </c>
      <c r="D8" s="182">
        <f>SUM(D7:D7)</f>
        <v>0</v>
      </c>
      <c r="E8" s="182">
        <f>SUM(E7:E7)</f>
        <v>0</v>
      </c>
      <c r="F8" s="182">
        <f>SUM(F7:F7)</f>
        <v>0</v>
      </c>
      <c r="G8" s="182">
        <f>SUM(G7:G7)-SUM(Z7:Z7)</f>
        <v>0</v>
      </c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</row>
    <row r="9" spans="1:26" x14ac:dyDescent="0.25">
      <c r="A9" s="179" t="s">
        <v>199</v>
      </c>
      <c r="B9" s="180">
        <f>G8-SUM(Rekapitulácia!K7:'Rekapitulácia'!K7)*1</f>
        <v>0</v>
      </c>
      <c r="C9" s="180"/>
      <c r="D9" s="180"/>
      <c r="E9" s="180"/>
      <c r="F9" s="180"/>
      <c r="G9" s="180">
        <f>ROUND(((ROUND(B9,2)*20)/100),2)*1</f>
        <v>0</v>
      </c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</row>
    <row r="10" spans="1:26" x14ac:dyDescent="0.25">
      <c r="A10" s="5" t="s">
        <v>200</v>
      </c>
      <c r="B10" s="177">
        <f>(G8-B9)</f>
        <v>0</v>
      </c>
      <c r="C10" s="177"/>
      <c r="D10" s="177"/>
      <c r="E10" s="177"/>
      <c r="F10" s="177"/>
      <c r="G10" s="177">
        <f>ROUND(((ROUND(B10,2)*0)/100),2)</f>
        <v>0</v>
      </c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</row>
    <row r="11" spans="1:26" x14ac:dyDescent="0.25">
      <c r="A11" s="5" t="s">
        <v>201</v>
      </c>
      <c r="B11" s="177"/>
      <c r="C11" s="177"/>
      <c r="D11" s="177"/>
      <c r="E11" s="177"/>
      <c r="F11" s="177"/>
      <c r="G11" s="177">
        <f>SUM(G8:G10)</f>
        <v>0</v>
      </c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</row>
    <row r="12" spans="1:26" x14ac:dyDescent="0.25">
      <c r="A12" s="10"/>
      <c r="B12" s="178"/>
      <c r="C12" s="178"/>
      <c r="D12" s="178"/>
      <c r="E12" s="178"/>
      <c r="F12" s="178"/>
      <c r="G12" s="178"/>
    </row>
    <row r="13" spans="1:26" x14ac:dyDescent="0.25">
      <c r="A13" s="10"/>
      <c r="B13" s="178"/>
      <c r="C13" s="178"/>
      <c r="D13" s="178"/>
      <c r="E13" s="178"/>
      <c r="F13" s="178"/>
      <c r="G13" s="178"/>
    </row>
    <row r="14" spans="1:26" x14ac:dyDescent="0.25">
      <c r="A14" s="10"/>
      <c r="B14" s="178"/>
      <c r="C14" s="178"/>
      <c r="D14" s="178"/>
      <c r="E14" s="178"/>
      <c r="F14" s="178"/>
      <c r="G14" s="178"/>
    </row>
    <row r="15" spans="1:26" x14ac:dyDescent="0.25">
      <c r="A15" s="10"/>
      <c r="B15" s="178"/>
      <c r="C15" s="178"/>
      <c r="D15" s="178"/>
      <c r="E15" s="178"/>
      <c r="F15" s="178"/>
      <c r="G15" s="178"/>
    </row>
    <row r="16" spans="1:26" x14ac:dyDescent="0.25">
      <c r="A16" s="10"/>
      <c r="B16" s="178"/>
      <c r="C16" s="178"/>
      <c r="D16" s="178"/>
      <c r="E16" s="178"/>
      <c r="F16" s="178"/>
      <c r="G16" s="178"/>
    </row>
    <row r="17" spans="1:7" x14ac:dyDescent="0.25">
      <c r="A17" s="10"/>
      <c r="B17" s="178"/>
      <c r="C17" s="178"/>
      <c r="D17" s="178"/>
      <c r="E17" s="178"/>
      <c r="F17" s="178"/>
      <c r="G17" s="178"/>
    </row>
    <row r="18" spans="1:7" x14ac:dyDescent="0.25">
      <c r="A18" s="10"/>
      <c r="B18" s="178"/>
      <c r="C18" s="178"/>
      <c r="D18" s="178"/>
      <c r="E18" s="178"/>
      <c r="F18" s="178"/>
      <c r="G18" s="178"/>
    </row>
    <row r="19" spans="1:7" x14ac:dyDescent="0.25">
      <c r="A19" s="10"/>
      <c r="B19" s="178"/>
      <c r="C19" s="178"/>
      <c r="D19" s="178"/>
      <c r="E19" s="178"/>
      <c r="F19" s="178"/>
      <c r="G19" s="178"/>
    </row>
    <row r="20" spans="1:7" x14ac:dyDescent="0.25">
      <c r="A20" s="10"/>
      <c r="B20" s="178"/>
      <c r="C20" s="178"/>
      <c r="D20" s="178"/>
      <c r="E20" s="178"/>
      <c r="F20" s="178"/>
      <c r="G20" s="178"/>
    </row>
    <row r="21" spans="1:7" x14ac:dyDescent="0.25">
      <c r="A21" s="10"/>
      <c r="B21" s="178"/>
      <c r="C21" s="178"/>
      <c r="D21" s="178"/>
      <c r="E21" s="178"/>
      <c r="F21" s="178"/>
      <c r="G21" s="178"/>
    </row>
    <row r="22" spans="1:7" x14ac:dyDescent="0.25">
      <c r="A22" s="10"/>
      <c r="B22" s="178"/>
      <c r="C22" s="178"/>
      <c r="D22" s="178"/>
      <c r="E22" s="178"/>
      <c r="F22" s="178"/>
      <c r="G22" s="178"/>
    </row>
    <row r="23" spans="1:7" x14ac:dyDescent="0.25">
      <c r="A23" s="10"/>
      <c r="B23" s="178"/>
      <c r="C23" s="178"/>
      <c r="D23" s="178"/>
      <c r="E23" s="178"/>
      <c r="F23" s="178"/>
      <c r="G23" s="178"/>
    </row>
    <row r="24" spans="1:7" x14ac:dyDescent="0.25">
      <c r="A24" s="10"/>
      <c r="B24" s="178"/>
      <c r="C24" s="178"/>
      <c r="D24" s="178"/>
      <c r="E24" s="178"/>
      <c r="F24" s="178"/>
      <c r="G24" s="178"/>
    </row>
    <row r="25" spans="1:7" x14ac:dyDescent="0.25">
      <c r="A25" s="10"/>
      <c r="B25" s="178"/>
      <c r="C25" s="178"/>
      <c r="D25" s="178"/>
      <c r="E25" s="178"/>
      <c r="F25" s="178"/>
      <c r="G25" s="178"/>
    </row>
    <row r="26" spans="1:7" x14ac:dyDescent="0.25">
      <c r="A26" s="10"/>
      <c r="B26" s="178"/>
      <c r="C26" s="178"/>
      <c r="D26" s="178"/>
      <c r="E26" s="178"/>
      <c r="F26" s="178"/>
      <c r="G26" s="178"/>
    </row>
    <row r="27" spans="1:7" x14ac:dyDescent="0.25">
      <c r="A27" s="10"/>
      <c r="B27" s="178"/>
      <c r="C27" s="178"/>
      <c r="D27" s="178"/>
      <c r="E27" s="178"/>
      <c r="F27" s="178"/>
      <c r="G27" s="178"/>
    </row>
    <row r="28" spans="1:7" x14ac:dyDescent="0.25">
      <c r="A28" s="10"/>
      <c r="B28" s="178"/>
      <c r="C28" s="178"/>
      <c r="D28" s="178"/>
      <c r="E28" s="178"/>
      <c r="F28" s="178"/>
      <c r="G28" s="178"/>
    </row>
    <row r="29" spans="1:7" x14ac:dyDescent="0.25">
      <c r="A29" s="10"/>
      <c r="B29" s="178"/>
      <c r="C29" s="178"/>
      <c r="D29" s="178"/>
      <c r="E29" s="178"/>
      <c r="F29" s="178"/>
      <c r="G29" s="178"/>
    </row>
    <row r="30" spans="1:7" x14ac:dyDescent="0.25">
      <c r="A30" s="10"/>
      <c r="B30" s="178"/>
      <c r="C30" s="178"/>
      <c r="D30" s="178"/>
      <c r="E30" s="178"/>
      <c r="F30" s="178"/>
      <c r="G30" s="178"/>
    </row>
    <row r="31" spans="1:7" x14ac:dyDescent="0.25">
      <c r="A31" s="10"/>
      <c r="B31" s="178"/>
      <c r="C31" s="178"/>
      <c r="D31" s="178"/>
      <c r="E31" s="178"/>
      <c r="F31" s="178"/>
      <c r="G31" s="178"/>
    </row>
    <row r="32" spans="1:7" x14ac:dyDescent="0.25">
      <c r="A32" s="10"/>
      <c r="B32" s="178"/>
      <c r="C32" s="178"/>
      <c r="D32" s="178"/>
      <c r="E32" s="178"/>
      <c r="F32" s="178"/>
      <c r="G32" s="178"/>
    </row>
    <row r="33" spans="1:7" x14ac:dyDescent="0.25">
      <c r="A33" s="10"/>
      <c r="B33" s="178"/>
      <c r="C33" s="178"/>
      <c r="D33" s="178"/>
      <c r="E33" s="178"/>
      <c r="F33" s="178"/>
      <c r="G33" s="178"/>
    </row>
    <row r="34" spans="1:7" x14ac:dyDescent="0.25">
      <c r="A34" s="1"/>
      <c r="B34" s="146"/>
      <c r="C34" s="146"/>
      <c r="D34" s="146"/>
      <c r="E34" s="146"/>
      <c r="F34" s="146"/>
      <c r="G34" s="146"/>
    </row>
    <row r="35" spans="1:7" x14ac:dyDescent="0.25">
      <c r="A35" s="1"/>
      <c r="B35" s="146"/>
      <c r="C35" s="146"/>
      <c r="D35" s="146"/>
      <c r="E35" s="146"/>
      <c r="F35" s="146"/>
      <c r="G35" s="146"/>
    </row>
    <row r="36" spans="1:7" x14ac:dyDescent="0.25">
      <c r="A36" s="1"/>
      <c r="B36" s="146"/>
      <c r="C36" s="146"/>
      <c r="D36" s="146"/>
      <c r="E36" s="146"/>
      <c r="F36" s="146"/>
      <c r="G36" s="146"/>
    </row>
    <row r="37" spans="1:7" x14ac:dyDescent="0.25">
      <c r="A37" s="1"/>
      <c r="B37" s="146"/>
      <c r="C37" s="146"/>
      <c r="D37" s="146"/>
      <c r="E37" s="146"/>
      <c r="F37" s="146"/>
      <c r="G37" s="146"/>
    </row>
    <row r="38" spans="1:7" x14ac:dyDescent="0.25">
      <c r="A38" s="1"/>
      <c r="B38" s="146"/>
      <c r="C38" s="146"/>
      <c r="D38" s="146"/>
      <c r="E38" s="146"/>
      <c r="F38" s="146"/>
      <c r="G38" s="146"/>
    </row>
    <row r="39" spans="1:7" x14ac:dyDescent="0.25">
      <c r="A39" s="1"/>
      <c r="B39" s="146"/>
      <c r="C39" s="146"/>
      <c r="D39" s="146"/>
      <c r="E39" s="146"/>
      <c r="F39" s="146"/>
      <c r="G39" s="146"/>
    </row>
    <row r="40" spans="1:7" x14ac:dyDescent="0.25">
      <c r="A40" s="1"/>
      <c r="B40" s="146"/>
      <c r="C40" s="146"/>
      <c r="D40" s="146"/>
      <c r="E40" s="146"/>
      <c r="F40" s="146"/>
      <c r="G40" s="146"/>
    </row>
    <row r="41" spans="1:7" x14ac:dyDescent="0.25">
      <c r="A41" s="1"/>
      <c r="B41" s="146"/>
      <c r="C41" s="146"/>
      <c r="D41" s="146"/>
      <c r="E41" s="146"/>
      <c r="F41" s="146"/>
      <c r="G41" s="146"/>
    </row>
    <row r="42" spans="1:7" x14ac:dyDescent="0.25">
      <c r="A42" s="1"/>
      <c r="B42" s="146"/>
      <c r="C42" s="146"/>
      <c r="D42" s="146"/>
      <c r="E42" s="146"/>
      <c r="F42" s="146"/>
      <c r="G42" s="146"/>
    </row>
    <row r="43" spans="1:7" x14ac:dyDescent="0.25">
      <c r="A43" s="1"/>
      <c r="B43" s="146"/>
      <c r="C43" s="146"/>
      <c r="D43" s="146"/>
      <c r="E43" s="146"/>
      <c r="F43" s="146"/>
      <c r="G43" s="146"/>
    </row>
    <row r="44" spans="1:7" x14ac:dyDescent="0.25">
      <c r="A44" s="1"/>
      <c r="B44" s="146"/>
      <c r="C44" s="146"/>
      <c r="D44" s="146"/>
      <c r="E44" s="146"/>
      <c r="F44" s="146"/>
      <c r="G44" s="146"/>
    </row>
    <row r="45" spans="1:7" x14ac:dyDescent="0.25">
      <c r="A45" s="1"/>
      <c r="B45" s="146"/>
      <c r="C45" s="146"/>
      <c r="D45" s="146"/>
      <c r="E45" s="146"/>
      <c r="F45" s="146"/>
      <c r="G45" s="146"/>
    </row>
    <row r="46" spans="1:7" x14ac:dyDescent="0.25">
      <c r="A46" s="1"/>
      <c r="B46" s="146"/>
      <c r="C46" s="146"/>
      <c r="D46" s="146"/>
      <c r="E46" s="146"/>
      <c r="F46" s="146"/>
      <c r="G46" s="146"/>
    </row>
    <row r="47" spans="1:7" x14ac:dyDescent="0.25">
      <c r="A47" s="1"/>
      <c r="B47" s="146"/>
      <c r="C47" s="146"/>
      <c r="D47" s="146"/>
      <c r="E47" s="146"/>
      <c r="F47" s="146"/>
      <c r="G47" s="146"/>
    </row>
    <row r="48" spans="1:7" x14ac:dyDescent="0.25">
      <c r="A48" s="1"/>
      <c r="B48" s="146"/>
      <c r="C48" s="146"/>
      <c r="D48" s="146"/>
      <c r="E48" s="146"/>
      <c r="F48" s="146"/>
      <c r="G48" s="146"/>
    </row>
    <row r="49" spans="1:7" x14ac:dyDescent="0.25">
      <c r="A49" s="1"/>
      <c r="B49" s="146"/>
      <c r="C49" s="146"/>
      <c r="D49" s="146"/>
      <c r="E49" s="146"/>
      <c r="F49" s="146"/>
      <c r="G49" s="146"/>
    </row>
    <row r="50" spans="1:7" x14ac:dyDescent="0.25">
      <c r="A50" s="1"/>
      <c r="B50" s="146"/>
      <c r="C50" s="146"/>
      <c r="D50" s="146"/>
      <c r="E50" s="146"/>
      <c r="F50" s="146"/>
      <c r="G50" s="146"/>
    </row>
    <row r="51" spans="1:7" x14ac:dyDescent="0.25">
      <c r="B51" s="176"/>
      <c r="C51" s="176"/>
      <c r="D51" s="176"/>
      <c r="E51" s="176"/>
      <c r="F51" s="176"/>
      <c r="G51" s="176"/>
    </row>
    <row r="52" spans="1:7" x14ac:dyDescent="0.25">
      <c r="B52" s="176"/>
      <c r="C52" s="176"/>
      <c r="D52" s="176"/>
      <c r="E52" s="176"/>
      <c r="F52" s="176"/>
      <c r="G52" s="176"/>
    </row>
    <row r="53" spans="1:7" x14ac:dyDescent="0.25">
      <c r="B53" s="176"/>
      <c r="C53" s="176"/>
      <c r="D53" s="176"/>
      <c r="E53" s="176"/>
      <c r="F53" s="176"/>
      <c r="G53" s="176"/>
    </row>
    <row r="54" spans="1:7" x14ac:dyDescent="0.25">
      <c r="B54" s="176"/>
      <c r="C54" s="176"/>
      <c r="D54" s="176"/>
      <c r="E54" s="176"/>
      <c r="F54" s="176"/>
      <c r="G54" s="176"/>
    </row>
    <row r="55" spans="1:7" x14ac:dyDescent="0.25">
      <c r="B55" s="176"/>
      <c r="C55" s="176"/>
      <c r="D55" s="176"/>
      <c r="E55" s="176"/>
      <c r="F55" s="176"/>
      <c r="G55" s="176"/>
    </row>
    <row r="56" spans="1:7" x14ac:dyDescent="0.25">
      <c r="B56" s="176"/>
      <c r="C56" s="176"/>
      <c r="D56" s="176"/>
      <c r="E56" s="176"/>
      <c r="F56" s="176"/>
      <c r="G56" s="176"/>
    </row>
    <row r="57" spans="1:7" x14ac:dyDescent="0.25">
      <c r="B57" s="176"/>
      <c r="C57" s="176"/>
      <c r="D57" s="176"/>
      <c r="E57" s="176"/>
      <c r="F57" s="176"/>
      <c r="G57" s="176"/>
    </row>
    <row r="58" spans="1:7" x14ac:dyDescent="0.25">
      <c r="B58" s="176"/>
      <c r="C58" s="176"/>
      <c r="D58" s="176"/>
      <c r="E58" s="176"/>
      <c r="F58" s="176"/>
      <c r="G58" s="176"/>
    </row>
    <row r="59" spans="1:7" x14ac:dyDescent="0.25">
      <c r="B59" s="176"/>
      <c r="C59" s="176"/>
      <c r="D59" s="176"/>
      <c r="E59" s="176"/>
      <c r="F59" s="176"/>
      <c r="G59" s="176"/>
    </row>
    <row r="60" spans="1:7" x14ac:dyDescent="0.25">
      <c r="B60" s="176"/>
      <c r="C60" s="176"/>
      <c r="D60" s="176"/>
      <c r="E60" s="176"/>
      <c r="F60" s="176"/>
      <c r="G60" s="176"/>
    </row>
    <row r="61" spans="1:7" x14ac:dyDescent="0.25">
      <c r="B61" s="176"/>
      <c r="C61" s="176"/>
      <c r="D61" s="176"/>
      <c r="E61" s="176"/>
      <c r="F61" s="176"/>
      <c r="G61" s="176"/>
    </row>
    <row r="62" spans="1:7" x14ac:dyDescent="0.25">
      <c r="B62" s="176"/>
      <c r="C62" s="176"/>
      <c r="D62" s="176"/>
      <c r="E62" s="176"/>
      <c r="F62" s="176"/>
      <c r="G62" s="176"/>
    </row>
    <row r="63" spans="1:7" x14ac:dyDescent="0.25">
      <c r="B63" s="176"/>
      <c r="C63" s="176"/>
      <c r="D63" s="176"/>
      <c r="E63" s="176"/>
      <c r="F63" s="176"/>
      <c r="G63" s="176"/>
    </row>
    <row r="64" spans="1:7" x14ac:dyDescent="0.25">
      <c r="B64" s="176"/>
      <c r="C64" s="176"/>
      <c r="D64" s="176"/>
      <c r="E64" s="176"/>
      <c r="F64" s="176"/>
      <c r="G64" s="176"/>
    </row>
    <row r="65" spans="2:7" x14ac:dyDescent="0.25">
      <c r="B65" s="176"/>
      <c r="C65" s="176"/>
      <c r="D65" s="176"/>
      <c r="E65" s="176"/>
      <c r="F65" s="176"/>
      <c r="G65" s="176"/>
    </row>
    <row r="66" spans="2:7" x14ac:dyDescent="0.25">
      <c r="B66" s="176"/>
      <c r="C66" s="176"/>
      <c r="D66" s="176"/>
      <c r="E66" s="176"/>
      <c r="F66" s="176"/>
      <c r="G66" s="176"/>
    </row>
    <row r="67" spans="2:7" x14ac:dyDescent="0.25">
      <c r="B67" s="176"/>
      <c r="C67" s="176"/>
      <c r="D67" s="176"/>
      <c r="E67" s="176"/>
      <c r="F67" s="176"/>
      <c r="G67" s="176"/>
    </row>
    <row r="68" spans="2:7" x14ac:dyDescent="0.25">
      <c r="B68" s="176"/>
      <c r="C68" s="176"/>
      <c r="D68" s="176"/>
      <c r="E68" s="176"/>
      <c r="F68" s="176"/>
      <c r="G68" s="176"/>
    </row>
    <row r="69" spans="2:7" x14ac:dyDescent="0.25">
      <c r="B69" s="176"/>
      <c r="C69" s="176"/>
      <c r="D69" s="176"/>
      <c r="E69" s="176"/>
      <c r="F69" s="176"/>
      <c r="G69" s="176"/>
    </row>
    <row r="70" spans="2:7" x14ac:dyDescent="0.25">
      <c r="B70" s="176"/>
      <c r="C70" s="176"/>
      <c r="D70" s="176"/>
      <c r="E70" s="176"/>
      <c r="F70" s="176"/>
      <c r="G70" s="176"/>
    </row>
    <row r="71" spans="2:7" x14ac:dyDescent="0.25">
      <c r="B71" s="176"/>
      <c r="C71" s="176"/>
      <c r="D71" s="176"/>
      <c r="E71" s="176"/>
      <c r="F71" s="176"/>
      <c r="G71" s="176"/>
    </row>
    <row r="72" spans="2:7" x14ac:dyDescent="0.25">
      <c r="B72" s="176"/>
      <c r="C72" s="176"/>
      <c r="D72" s="176"/>
      <c r="E72" s="176"/>
      <c r="F72" s="176"/>
      <c r="G72" s="176"/>
    </row>
    <row r="73" spans="2:7" x14ac:dyDescent="0.25">
      <c r="B73" s="176"/>
      <c r="C73" s="176"/>
      <c r="D73" s="176"/>
      <c r="E73" s="176"/>
      <c r="F73" s="176"/>
      <c r="G73" s="176"/>
    </row>
    <row r="74" spans="2:7" x14ac:dyDescent="0.25">
      <c r="B74" s="176"/>
      <c r="C74" s="176"/>
      <c r="D74" s="176"/>
      <c r="E74" s="176"/>
      <c r="F74" s="176"/>
      <c r="G74" s="176"/>
    </row>
    <row r="75" spans="2:7" x14ac:dyDescent="0.25">
      <c r="B75" s="176"/>
      <c r="C75" s="176"/>
      <c r="D75" s="176"/>
      <c r="E75" s="176"/>
      <c r="F75" s="176"/>
      <c r="G75" s="176"/>
    </row>
    <row r="76" spans="2:7" x14ac:dyDescent="0.25">
      <c r="B76" s="176"/>
      <c r="C76" s="176"/>
      <c r="D76" s="176"/>
      <c r="E76" s="176"/>
      <c r="F76" s="176"/>
      <c r="G76" s="176"/>
    </row>
    <row r="77" spans="2:7" x14ac:dyDescent="0.25">
      <c r="B77" s="176"/>
      <c r="C77" s="176"/>
      <c r="D77" s="176"/>
      <c r="E77" s="176"/>
      <c r="F77" s="176"/>
      <c r="G77" s="176"/>
    </row>
    <row r="78" spans="2:7" x14ac:dyDescent="0.25">
      <c r="B78" s="176"/>
      <c r="C78" s="176"/>
      <c r="D78" s="176"/>
      <c r="E78" s="176"/>
      <c r="F78" s="176"/>
      <c r="G78" s="176"/>
    </row>
    <row r="79" spans="2:7" x14ac:dyDescent="0.25">
      <c r="B79" s="176"/>
      <c r="C79" s="176"/>
      <c r="D79" s="176"/>
      <c r="E79" s="176"/>
      <c r="F79" s="176"/>
      <c r="G79" s="176"/>
    </row>
    <row r="80" spans="2:7" x14ac:dyDescent="0.25">
      <c r="B80" s="176"/>
      <c r="C80" s="176"/>
      <c r="D80" s="176"/>
      <c r="E80" s="176"/>
      <c r="F80" s="176"/>
      <c r="G80" s="176"/>
    </row>
    <row r="81" spans="2:7" x14ac:dyDescent="0.25">
      <c r="B81" s="176"/>
      <c r="C81" s="176"/>
      <c r="D81" s="176"/>
      <c r="E81" s="176"/>
      <c r="F81" s="176"/>
      <c r="G81" s="176"/>
    </row>
    <row r="82" spans="2:7" x14ac:dyDescent="0.25">
      <c r="B82" s="176"/>
      <c r="C82" s="176"/>
      <c r="D82" s="176"/>
      <c r="E82" s="176"/>
      <c r="F82" s="176"/>
      <c r="G82" s="176"/>
    </row>
    <row r="83" spans="2:7" x14ac:dyDescent="0.25">
      <c r="B83" s="176"/>
      <c r="C83" s="176"/>
      <c r="D83" s="176"/>
      <c r="E83" s="176"/>
      <c r="F83" s="176"/>
      <c r="G83" s="176"/>
    </row>
    <row r="84" spans="2:7" x14ac:dyDescent="0.25">
      <c r="B84" s="176"/>
      <c r="C84" s="176"/>
      <c r="D84" s="176"/>
      <c r="E84" s="176"/>
      <c r="F84" s="176"/>
      <c r="G84" s="176"/>
    </row>
    <row r="85" spans="2:7" x14ac:dyDescent="0.25">
      <c r="B85" s="176"/>
      <c r="C85" s="176"/>
      <c r="D85" s="176"/>
      <c r="E85" s="176"/>
      <c r="F85" s="176"/>
      <c r="G85" s="176"/>
    </row>
    <row r="86" spans="2:7" x14ac:dyDescent="0.25">
      <c r="B86" s="176"/>
      <c r="C86" s="176"/>
      <c r="D86" s="176"/>
      <c r="E86" s="176"/>
      <c r="F86" s="176"/>
      <c r="G86" s="176"/>
    </row>
    <row r="87" spans="2:7" x14ac:dyDescent="0.25">
      <c r="B87" s="176"/>
      <c r="C87" s="176"/>
      <c r="D87" s="176"/>
      <c r="E87" s="176"/>
      <c r="F87" s="176"/>
      <c r="G87" s="176"/>
    </row>
    <row r="88" spans="2:7" x14ac:dyDescent="0.25">
      <c r="B88" s="176"/>
      <c r="C88" s="176"/>
      <c r="D88" s="176"/>
      <c r="E88" s="176"/>
      <c r="F88" s="176"/>
      <c r="G88" s="176"/>
    </row>
    <row r="89" spans="2:7" x14ac:dyDescent="0.25">
      <c r="B89" s="176"/>
      <c r="C89" s="176"/>
      <c r="D89" s="176"/>
      <c r="E89" s="176"/>
      <c r="F89" s="176"/>
      <c r="G89" s="176"/>
    </row>
    <row r="90" spans="2:7" x14ac:dyDescent="0.25">
      <c r="B90" s="176"/>
      <c r="C90" s="176"/>
      <c r="D90" s="176"/>
      <c r="E90" s="176"/>
      <c r="F90" s="176"/>
      <c r="G90" s="176"/>
    </row>
    <row r="91" spans="2:7" x14ac:dyDescent="0.25">
      <c r="B91" s="176"/>
      <c r="C91" s="176"/>
      <c r="D91" s="176"/>
      <c r="E91" s="176"/>
      <c r="F91" s="176"/>
      <c r="G91" s="176"/>
    </row>
    <row r="92" spans="2:7" x14ac:dyDescent="0.25">
      <c r="B92" s="176"/>
      <c r="C92" s="176"/>
      <c r="D92" s="176"/>
      <c r="E92" s="176"/>
      <c r="F92" s="176"/>
      <c r="G92" s="176"/>
    </row>
    <row r="93" spans="2:7" x14ac:dyDescent="0.25">
      <c r="B93" s="176"/>
      <c r="C93" s="176"/>
      <c r="D93" s="176"/>
      <c r="E93" s="176"/>
      <c r="F93" s="176"/>
      <c r="G93" s="176"/>
    </row>
    <row r="94" spans="2:7" x14ac:dyDescent="0.25">
      <c r="B94" s="176"/>
      <c r="C94" s="176"/>
      <c r="D94" s="176"/>
      <c r="E94" s="176"/>
      <c r="F94" s="176"/>
      <c r="G94" s="176"/>
    </row>
    <row r="95" spans="2:7" x14ac:dyDescent="0.25">
      <c r="B95" s="176"/>
      <c r="C95" s="176"/>
      <c r="D95" s="176"/>
      <c r="E95" s="176"/>
      <c r="F95" s="176"/>
      <c r="G95" s="176"/>
    </row>
    <row r="96" spans="2:7" x14ac:dyDescent="0.25">
      <c r="B96" s="176"/>
      <c r="C96" s="176"/>
      <c r="D96" s="176"/>
      <c r="E96" s="176"/>
      <c r="F96" s="176"/>
      <c r="G96" s="176"/>
    </row>
    <row r="97" spans="2:7" x14ac:dyDescent="0.25">
      <c r="B97" s="176"/>
      <c r="C97" s="176"/>
      <c r="D97" s="176"/>
      <c r="E97" s="176"/>
      <c r="F97" s="176"/>
      <c r="G97" s="176"/>
    </row>
    <row r="98" spans="2:7" x14ac:dyDescent="0.25">
      <c r="B98" s="176"/>
      <c r="C98" s="176"/>
      <c r="D98" s="176"/>
      <c r="E98" s="176"/>
      <c r="F98" s="176"/>
      <c r="G98" s="176"/>
    </row>
    <row r="99" spans="2:7" x14ac:dyDescent="0.25">
      <c r="B99" s="176"/>
      <c r="C99" s="176"/>
      <c r="D99" s="176"/>
      <c r="E99" s="176"/>
      <c r="F99" s="176"/>
      <c r="G99" s="176"/>
    </row>
    <row r="100" spans="2:7" x14ac:dyDescent="0.25">
      <c r="B100" s="176"/>
      <c r="C100" s="176"/>
      <c r="D100" s="176"/>
      <c r="E100" s="176"/>
      <c r="F100" s="176"/>
      <c r="G100" s="176"/>
    </row>
    <row r="101" spans="2:7" x14ac:dyDescent="0.25">
      <c r="B101" s="176"/>
      <c r="C101" s="176"/>
      <c r="D101" s="176"/>
      <c r="E101" s="176"/>
      <c r="F101" s="176"/>
      <c r="G101" s="176"/>
    </row>
    <row r="102" spans="2:7" x14ac:dyDescent="0.25">
      <c r="B102" s="176"/>
      <c r="C102" s="176"/>
      <c r="D102" s="176"/>
      <c r="E102" s="176"/>
      <c r="F102" s="176"/>
      <c r="G102" s="176"/>
    </row>
    <row r="103" spans="2:7" x14ac:dyDescent="0.25">
      <c r="B103" s="176"/>
      <c r="C103" s="176"/>
      <c r="D103" s="176"/>
      <c r="E103" s="176"/>
      <c r="F103" s="176"/>
      <c r="G103" s="176"/>
    </row>
  </sheetData>
  <printOptions horizontalCentered="1"/>
  <pageMargins left="0.7" right="0.7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7F1F7-4DF2-412E-B73E-1FDEC96E3A12}">
  <dimension ref="A1:AA41"/>
  <sheetViews>
    <sheetView topLeftCell="A10" workbookViewId="0">
      <selection activeCell="J5" sqref="J5"/>
    </sheetView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5.7109375" bestFit="1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13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183" t="s">
        <v>213</v>
      </c>
      <c r="C2" s="35"/>
      <c r="D2" s="36"/>
      <c r="E2" s="36"/>
      <c r="F2" s="36"/>
      <c r="G2" s="40" t="s">
        <v>14</v>
      </c>
      <c r="H2" s="39" t="s">
        <v>214</v>
      </c>
      <c r="I2" s="26"/>
      <c r="J2" s="30"/>
    </row>
    <row r="3" spans="1:23" ht="18" customHeight="1" x14ac:dyDescent="0.25">
      <c r="A3" s="11"/>
      <c r="B3" s="37" t="s">
        <v>15</v>
      </c>
      <c r="C3" s="38"/>
      <c r="D3" s="39"/>
      <c r="E3" s="39"/>
      <c r="F3" s="39"/>
      <c r="G3" s="16"/>
      <c r="H3" s="16"/>
      <c r="I3" s="27"/>
      <c r="J3" s="31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41" t="s">
        <v>16</v>
      </c>
      <c r="J4" s="31"/>
    </row>
    <row r="5" spans="1:23" ht="18" customHeight="1" thickBot="1" x14ac:dyDescent="0.3">
      <c r="A5" s="11"/>
      <c r="B5" s="42" t="s">
        <v>17</v>
      </c>
      <c r="C5" s="19"/>
      <c r="D5" s="16"/>
      <c r="E5" s="16"/>
      <c r="F5" s="43" t="s">
        <v>18</v>
      </c>
      <c r="G5" s="16"/>
      <c r="H5" s="16"/>
      <c r="I5" s="41" t="s">
        <v>19</v>
      </c>
      <c r="J5" s="44"/>
    </row>
    <row r="6" spans="1:23" ht="18" customHeight="1" thickTop="1" thickBot="1" x14ac:dyDescent="0.3">
      <c r="A6" s="11"/>
      <c r="B6" s="53" t="s">
        <v>216</v>
      </c>
      <c r="D6" s="49" t="s">
        <v>215</v>
      </c>
      <c r="E6" s="50"/>
      <c r="F6" s="50"/>
      <c r="G6" s="54" t="s">
        <v>21</v>
      </c>
      <c r="H6" s="54">
        <v>35874686</v>
      </c>
      <c r="I6" s="51"/>
      <c r="J6" s="52"/>
    </row>
    <row r="7" spans="1:23" ht="18" customHeight="1" thickTop="1" x14ac:dyDescent="0.25">
      <c r="A7" s="11"/>
      <c r="B7" s="45"/>
      <c r="C7" s="46"/>
      <c r="D7" s="17"/>
      <c r="E7" s="17"/>
      <c r="F7" s="17"/>
      <c r="G7" s="55" t="s">
        <v>217</v>
      </c>
      <c r="H7" s="54">
        <v>2021773941</v>
      </c>
      <c r="I7" s="28"/>
      <c r="J7" s="47"/>
    </row>
    <row r="8" spans="1:23" ht="18" customHeight="1" x14ac:dyDescent="0.25">
      <c r="A8" s="11"/>
      <c r="B8" s="42" t="s">
        <v>23</v>
      </c>
      <c r="C8" s="19"/>
      <c r="D8" s="16"/>
      <c r="E8" s="16"/>
      <c r="F8" s="16"/>
      <c r="G8" s="43" t="s">
        <v>21</v>
      </c>
      <c r="H8" s="16"/>
      <c r="I8" s="27"/>
      <c r="J8" s="31"/>
    </row>
    <row r="9" spans="1:23" ht="18" customHeight="1" x14ac:dyDescent="0.25">
      <c r="A9" s="11"/>
      <c r="B9" s="22"/>
      <c r="C9" s="19"/>
      <c r="D9" s="16"/>
      <c r="E9" s="16"/>
      <c r="F9" s="16"/>
      <c r="G9" s="43" t="s">
        <v>22</v>
      </c>
      <c r="H9" s="16"/>
      <c r="I9" s="27"/>
      <c r="J9" s="31"/>
    </row>
    <row r="10" spans="1:23" ht="18" customHeight="1" x14ac:dyDescent="0.25">
      <c r="A10" s="11"/>
      <c r="B10" s="42" t="s">
        <v>24</v>
      </c>
      <c r="C10" s="19"/>
      <c r="D10" s="16"/>
      <c r="E10" s="16"/>
      <c r="F10" s="16"/>
      <c r="G10" s="43" t="s">
        <v>21</v>
      </c>
      <c r="H10" s="16"/>
      <c r="I10" s="27"/>
      <c r="J10" s="31"/>
    </row>
    <row r="11" spans="1:23" ht="18" customHeight="1" thickBot="1" x14ac:dyDescent="0.3">
      <c r="A11" s="11"/>
      <c r="B11" s="22"/>
      <c r="C11" s="19"/>
      <c r="D11" s="16"/>
      <c r="E11" s="16"/>
      <c r="F11" s="16"/>
      <c r="G11" s="43" t="s">
        <v>22</v>
      </c>
      <c r="H11" s="16"/>
      <c r="I11" s="27"/>
      <c r="J11" s="31"/>
    </row>
    <row r="12" spans="1:23" ht="18" customHeight="1" thickTop="1" x14ac:dyDescent="0.25">
      <c r="A12" s="11"/>
      <c r="B12" s="48"/>
      <c r="C12" s="49"/>
      <c r="D12" s="50"/>
      <c r="E12" s="50"/>
      <c r="F12" s="50"/>
      <c r="G12" s="50"/>
      <c r="H12" s="50"/>
      <c r="I12" s="51"/>
      <c r="J12" s="52"/>
    </row>
    <row r="13" spans="1:23" ht="18" customHeight="1" x14ac:dyDescent="0.25">
      <c r="A13" s="11"/>
      <c r="B13" s="45"/>
      <c r="C13" s="46"/>
      <c r="D13" s="17"/>
      <c r="E13" s="17"/>
      <c r="F13" s="17"/>
      <c r="G13" s="17"/>
      <c r="H13" s="17"/>
      <c r="I13" s="28"/>
      <c r="J13" s="47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1"/>
    </row>
    <row r="15" spans="1:23" ht="18" customHeight="1" thickTop="1" x14ac:dyDescent="0.25">
      <c r="A15" s="11"/>
      <c r="B15" s="88" t="s">
        <v>25</v>
      </c>
      <c r="C15" s="89" t="s">
        <v>6</v>
      </c>
      <c r="D15" s="89" t="s">
        <v>52</v>
      </c>
      <c r="E15" s="90" t="s">
        <v>53</v>
      </c>
      <c r="F15" s="102" t="s">
        <v>54</v>
      </c>
      <c r="G15" s="56" t="s">
        <v>30</v>
      </c>
      <c r="H15" s="59" t="s">
        <v>31</v>
      </c>
      <c r="I15" s="26"/>
      <c r="J15" s="52"/>
    </row>
    <row r="16" spans="1:23" ht="18" customHeight="1" x14ac:dyDescent="0.25">
      <c r="A16" s="11"/>
      <c r="B16" s="91">
        <v>1</v>
      </c>
      <c r="C16" s="92" t="s">
        <v>26</v>
      </c>
      <c r="D16" s="93">
        <f>'Rekap 6254'!B18</f>
        <v>0</v>
      </c>
      <c r="E16" s="94">
        <f>'Rekap 6254'!C18</f>
        <v>0</v>
      </c>
      <c r="F16" s="103">
        <f>'Rekap 6254'!D18</f>
        <v>0</v>
      </c>
      <c r="G16" s="57">
        <v>6</v>
      </c>
      <c r="H16" s="112" t="s">
        <v>32</v>
      </c>
      <c r="I16" s="126"/>
      <c r="J16" s="123">
        <v>0</v>
      </c>
    </row>
    <row r="17" spans="1:26" ht="18" customHeight="1" x14ac:dyDescent="0.25">
      <c r="A17" s="11"/>
      <c r="B17" s="64">
        <v>2</v>
      </c>
      <c r="C17" s="68" t="s">
        <v>27</v>
      </c>
      <c r="D17" s="75">
        <f>'Rekap 6254'!B23</f>
        <v>0</v>
      </c>
      <c r="E17" s="73">
        <f>'Rekap 6254'!C23</f>
        <v>0</v>
      </c>
      <c r="F17" s="78">
        <f>'Rekap 6254'!D23</f>
        <v>0</v>
      </c>
      <c r="G17" s="58">
        <v>7</v>
      </c>
      <c r="H17" s="113" t="s">
        <v>33</v>
      </c>
      <c r="I17" s="126"/>
      <c r="J17" s="124">
        <f>'SO 6254'!Z90</f>
        <v>0</v>
      </c>
    </row>
    <row r="18" spans="1:26" ht="18" customHeight="1" x14ac:dyDescent="0.25">
      <c r="A18" s="11"/>
      <c r="B18" s="65">
        <v>3</v>
      </c>
      <c r="C18" s="69" t="s">
        <v>28</v>
      </c>
      <c r="D18" s="76"/>
      <c r="E18" s="74"/>
      <c r="F18" s="79"/>
      <c r="G18" s="58">
        <v>8</v>
      </c>
      <c r="H18" s="113" t="s">
        <v>34</v>
      </c>
      <c r="I18" s="126"/>
      <c r="J18" s="124">
        <v>0</v>
      </c>
    </row>
    <row r="19" spans="1:26" ht="18" customHeight="1" x14ac:dyDescent="0.25">
      <c r="A19" s="11"/>
      <c r="B19" s="65">
        <v>4</v>
      </c>
      <c r="C19" s="70"/>
      <c r="D19" s="76"/>
      <c r="E19" s="74"/>
      <c r="F19" s="79"/>
      <c r="G19" s="58">
        <v>9</v>
      </c>
      <c r="H19" s="122"/>
      <c r="I19" s="126"/>
      <c r="J19" s="125"/>
    </row>
    <row r="20" spans="1:26" ht="18" customHeight="1" thickBot="1" x14ac:dyDescent="0.3">
      <c r="A20" s="11"/>
      <c r="B20" s="65">
        <v>5</v>
      </c>
      <c r="C20" s="71" t="s">
        <v>29</v>
      </c>
      <c r="D20" s="77"/>
      <c r="E20" s="97"/>
      <c r="F20" s="104">
        <f>SUM(F16:F19)</f>
        <v>0</v>
      </c>
      <c r="G20" s="58">
        <v>10</v>
      </c>
      <c r="H20" s="113" t="s">
        <v>29</v>
      </c>
      <c r="I20" s="128"/>
      <c r="J20" s="96">
        <f>SUM(J16:J19)</f>
        <v>0</v>
      </c>
    </row>
    <row r="21" spans="1:26" ht="18" customHeight="1" thickTop="1" x14ac:dyDescent="0.25">
      <c r="A21" s="11"/>
      <c r="B21" s="62" t="s">
        <v>42</v>
      </c>
      <c r="C21" s="66" t="s">
        <v>7</v>
      </c>
      <c r="D21" s="72"/>
      <c r="E21" s="18"/>
      <c r="F21" s="95"/>
      <c r="G21" s="62" t="s">
        <v>48</v>
      </c>
      <c r="H21" s="59" t="s">
        <v>7</v>
      </c>
      <c r="I21" s="28"/>
      <c r="J21" s="129"/>
    </row>
    <row r="22" spans="1:26" ht="18" customHeight="1" x14ac:dyDescent="0.25">
      <c r="A22" s="11"/>
      <c r="B22" s="57">
        <v>11</v>
      </c>
      <c r="C22" s="60" t="s">
        <v>43</v>
      </c>
      <c r="D22" s="84"/>
      <c r="E22" s="86" t="s">
        <v>46</v>
      </c>
      <c r="F22" s="78">
        <f>((F16*U22*0)+(F17*V22*0)+(F18*W22*0))/100</f>
        <v>0</v>
      </c>
      <c r="G22" s="57">
        <v>16</v>
      </c>
      <c r="H22" s="112" t="s">
        <v>49</v>
      </c>
      <c r="I22" s="127" t="s">
        <v>46</v>
      </c>
      <c r="J22" s="123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58">
        <v>12</v>
      </c>
      <c r="C23" s="61" t="s">
        <v>44</v>
      </c>
      <c r="D23" s="63"/>
      <c r="E23" s="86" t="s">
        <v>47</v>
      </c>
      <c r="F23" s="79">
        <f>((F16*U23*0)+(F17*V23*0)+(F18*W23*0))/100</f>
        <v>0</v>
      </c>
      <c r="G23" s="58">
        <v>17</v>
      </c>
      <c r="H23" s="113" t="s">
        <v>50</v>
      </c>
      <c r="I23" s="127" t="s">
        <v>46</v>
      </c>
      <c r="J23" s="124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58">
        <v>13</v>
      </c>
      <c r="C24" s="61" t="s">
        <v>45</v>
      </c>
      <c r="D24" s="63"/>
      <c r="E24" s="86" t="s">
        <v>46</v>
      </c>
      <c r="F24" s="79">
        <f>((F16*U24*0)+(F17*V24*0)+(F18*W24*0))/100</f>
        <v>0</v>
      </c>
      <c r="G24" s="58">
        <v>18</v>
      </c>
      <c r="H24" s="113" t="s">
        <v>51</v>
      </c>
      <c r="I24" s="127" t="s">
        <v>47</v>
      </c>
      <c r="J24" s="124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58">
        <v>14</v>
      </c>
      <c r="C25" s="19"/>
      <c r="D25" s="63"/>
      <c r="E25" s="87"/>
      <c r="F25" s="85"/>
      <c r="G25" s="58">
        <v>19</v>
      </c>
      <c r="H25" s="122"/>
      <c r="I25" s="126"/>
      <c r="J25" s="125"/>
    </row>
    <row r="26" spans="1:26" ht="18" customHeight="1" thickBot="1" x14ac:dyDescent="0.3">
      <c r="A26" s="11"/>
      <c r="B26" s="58">
        <v>15</v>
      </c>
      <c r="C26" s="61"/>
      <c r="D26" s="63"/>
      <c r="E26" s="63"/>
      <c r="F26" s="105"/>
      <c r="G26" s="58">
        <v>20</v>
      </c>
      <c r="H26" s="113" t="s">
        <v>29</v>
      </c>
      <c r="I26" s="128"/>
      <c r="J26" s="96">
        <f>SUM(J22:J25)+SUM(F22:F25)</f>
        <v>0</v>
      </c>
    </row>
    <row r="27" spans="1:26" ht="18" customHeight="1" thickTop="1" x14ac:dyDescent="0.25">
      <c r="A27" s="11"/>
      <c r="B27" s="98"/>
      <c r="C27" s="140" t="s">
        <v>57</v>
      </c>
      <c r="D27" s="133"/>
      <c r="E27" s="99"/>
      <c r="F27" s="29"/>
      <c r="G27" s="106" t="s">
        <v>35</v>
      </c>
      <c r="H27" s="101" t="s">
        <v>36</v>
      </c>
      <c r="I27" s="28"/>
      <c r="J27" s="32"/>
    </row>
    <row r="28" spans="1:26" ht="18" customHeight="1" x14ac:dyDescent="0.25">
      <c r="A28" s="11"/>
      <c r="B28" s="25"/>
      <c r="C28" s="131"/>
      <c r="D28" s="134"/>
      <c r="E28" s="21"/>
      <c r="F28" s="11"/>
      <c r="G28" s="107">
        <v>21</v>
      </c>
      <c r="H28" s="111" t="s">
        <v>37</v>
      </c>
      <c r="I28" s="119"/>
      <c r="J28" s="115">
        <f>F20+J20+F26+J26</f>
        <v>0</v>
      </c>
    </row>
    <row r="29" spans="1:26" ht="18" customHeight="1" x14ac:dyDescent="0.25">
      <c r="A29" s="11"/>
      <c r="B29" s="80"/>
      <c r="C29" s="132"/>
      <c r="D29" s="135"/>
      <c r="E29" s="21"/>
      <c r="F29" s="11"/>
      <c r="G29" s="57">
        <v>22</v>
      </c>
      <c r="H29" s="112" t="s">
        <v>38</v>
      </c>
      <c r="I29" s="120">
        <f>J28-SUM('SO 6254'!K9:'SO 6254'!K89)</f>
        <v>0</v>
      </c>
      <c r="J29" s="116">
        <f>ROUND(((ROUND(I29,2)*20)*1/100),2)</f>
        <v>0</v>
      </c>
    </row>
    <row r="30" spans="1:26" ht="18" customHeight="1" x14ac:dyDescent="0.25">
      <c r="A30" s="11"/>
      <c r="B30" s="22"/>
      <c r="C30" s="122"/>
      <c r="D30" s="126"/>
      <c r="E30" s="21"/>
      <c r="F30" s="11"/>
      <c r="G30" s="58">
        <v>23</v>
      </c>
      <c r="H30" s="113" t="s">
        <v>39</v>
      </c>
      <c r="I30" s="86">
        <f>SUM('SO 6254'!K9:'SO 6254'!K89)</f>
        <v>0</v>
      </c>
      <c r="J30" s="117">
        <f>ROUND(((ROUND(I30,2)*0)/100),2)</f>
        <v>0</v>
      </c>
    </row>
    <row r="31" spans="1:26" ht="18" customHeight="1" x14ac:dyDescent="0.25">
      <c r="A31" s="11"/>
      <c r="B31" s="23"/>
      <c r="C31" s="136"/>
      <c r="D31" s="137"/>
      <c r="E31" s="21"/>
      <c r="F31" s="11"/>
      <c r="G31" s="107">
        <v>24</v>
      </c>
      <c r="H31" s="111" t="s">
        <v>40</v>
      </c>
      <c r="I31" s="110"/>
      <c r="J31" s="130">
        <f>SUM(J28:J30)</f>
        <v>0</v>
      </c>
    </row>
    <row r="32" spans="1:26" ht="18" customHeight="1" thickBot="1" x14ac:dyDescent="0.3">
      <c r="A32" s="11"/>
      <c r="B32" s="45"/>
      <c r="C32" s="114"/>
      <c r="D32" s="121"/>
      <c r="E32" s="81"/>
      <c r="F32" s="82"/>
      <c r="G32" s="57" t="s">
        <v>41</v>
      </c>
      <c r="H32" s="114"/>
      <c r="I32" s="121"/>
      <c r="J32" s="118"/>
    </row>
    <row r="33" spans="1:10" ht="18" customHeight="1" thickTop="1" x14ac:dyDescent="0.25">
      <c r="A33" s="11"/>
      <c r="B33" s="98"/>
      <c r="C33" s="99"/>
      <c r="D33" s="138" t="s">
        <v>55</v>
      </c>
      <c r="E33" s="15"/>
      <c r="F33" s="100"/>
      <c r="G33" s="108">
        <v>26</v>
      </c>
      <c r="H33" s="139" t="s">
        <v>56</v>
      </c>
      <c r="I33" s="29"/>
      <c r="J33" s="109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3"/>
    </row>
    <row r="35" spans="1:10" ht="18" customHeight="1" x14ac:dyDescent="0.25">
      <c r="A35" s="11"/>
      <c r="B35" s="25"/>
      <c r="C35" s="21"/>
      <c r="D35" s="184" t="s">
        <v>215</v>
      </c>
      <c r="E35" s="3"/>
      <c r="F35" s="3"/>
      <c r="G35" s="3"/>
      <c r="H35" s="3"/>
      <c r="I35" s="11"/>
      <c r="J35" s="34"/>
    </row>
    <row r="36" spans="1:10" ht="18" customHeight="1" x14ac:dyDescent="0.25">
      <c r="A36" s="11"/>
      <c r="B36" s="25"/>
      <c r="C36" s="21"/>
      <c r="D36" s="184" t="s">
        <v>221</v>
      </c>
      <c r="E36" s="3"/>
      <c r="F36" s="3"/>
      <c r="G36" s="3"/>
      <c r="H36" s="3"/>
      <c r="I36" s="11"/>
      <c r="J36" s="34"/>
    </row>
    <row r="37" spans="1:10" ht="18" customHeight="1" x14ac:dyDescent="0.25">
      <c r="A37" s="11"/>
      <c r="B37" s="25"/>
      <c r="C37" s="21"/>
      <c r="D37" s="184" t="s">
        <v>218</v>
      </c>
      <c r="E37" s="3"/>
      <c r="F37" s="3"/>
      <c r="G37" s="3"/>
      <c r="H37" s="3"/>
      <c r="I37" s="11"/>
      <c r="J37" s="34"/>
    </row>
    <row r="38" spans="1:10" ht="18" customHeight="1" x14ac:dyDescent="0.25">
      <c r="A38" s="11"/>
      <c r="B38" s="25"/>
      <c r="C38" s="21"/>
      <c r="D38" s="184" t="s">
        <v>219</v>
      </c>
      <c r="E38" s="3"/>
      <c r="F38" s="3"/>
      <c r="G38" s="3"/>
      <c r="H38" s="3"/>
      <c r="I38" s="11"/>
      <c r="J38" s="34"/>
    </row>
    <row r="39" spans="1:10" ht="18" customHeight="1" x14ac:dyDescent="0.25">
      <c r="A39" s="11"/>
      <c r="B39" s="25"/>
      <c r="C39" s="21"/>
      <c r="D39" s="184" t="s">
        <v>220</v>
      </c>
      <c r="E39" s="3"/>
      <c r="F39" s="3"/>
      <c r="G39" s="3"/>
      <c r="H39" s="3"/>
      <c r="I39" s="11"/>
      <c r="J39" s="34"/>
    </row>
    <row r="40" spans="1:10" ht="18" customHeight="1" thickBot="1" x14ac:dyDescent="0.3">
      <c r="A40" s="11"/>
      <c r="B40" s="80"/>
      <c r="C40" s="81"/>
      <c r="D40" s="12"/>
      <c r="E40" s="12"/>
      <c r="F40" s="12"/>
      <c r="G40" s="12"/>
      <c r="H40" s="12"/>
      <c r="I40" s="82"/>
      <c r="J40" s="83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pageMargins left="0.7" right="0.7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8FEBD-9DDB-4E52-8457-40E6A93DA146}">
  <dimension ref="A1:Z500"/>
  <sheetViews>
    <sheetView workbookViewId="0">
      <selection activeCell="D4" sqref="D4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x14ac:dyDescent="0.25">
      <c r="A1" s="142" t="s">
        <v>20</v>
      </c>
      <c r="B1" s="141"/>
      <c r="C1" s="141"/>
      <c r="D1" s="142" t="s">
        <v>18</v>
      </c>
      <c r="E1" s="141"/>
      <c r="F1" s="141"/>
      <c r="W1">
        <v>30.126000000000001</v>
      </c>
    </row>
    <row r="2" spans="1:26" x14ac:dyDescent="0.25">
      <c r="A2" s="142" t="s">
        <v>24</v>
      </c>
      <c r="B2" s="141"/>
      <c r="C2" s="141"/>
      <c r="D2" s="142" t="s">
        <v>16</v>
      </c>
      <c r="E2" s="141"/>
      <c r="F2" s="141"/>
    </row>
    <row r="3" spans="1:26" x14ac:dyDescent="0.25">
      <c r="A3" s="142" t="s">
        <v>23</v>
      </c>
      <c r="B3" s="141"/>
      <c r="C3" s="141"/>
      <c r="D3" s="142" t="s">
        <v>224</v>
      </c>
      <c r="E3" s="141"/>
      <c r="F3" s="141"/>
    </row>
    <row r="4" spans="1:26" x14ac:dyDescent="0.25">
      <c r="A4" s="142" t="s">
        <v>225</v>
      </c>
      <c r="B4" s="141"/>
      <c r="C4" s="141"/>
      <c r="D4" s="141"/>
      <c r="E4" s="141"/>
      <c r="F4" s="141"/>
    </row>
    <row r="5" spans="1:26" x14ac:dyDescent="0.25">
      <c r="A5" s="142" t="s">
        <v>15</v>
      </c>
      <c r="B5" s="141"/>
      <c r="C5" s="141"/>
      <c r="D5" s="141"/>
      <c r="E5" s="141"/>
      <c r="F5" s="141"/>
    </row>
    <row r="6" spans="1:26" x14ac:dyDescent="0.25">
      <c r="A6" s="141"/>
      <c r="B6" s="141"/>
      <c r="C6" s="141"/>
      <c r="D6" s="141"/>
      <c r="E6" s="141"/>
      <c r="F6" s="141"/>
    </row>
    <row r="7" spans="1:26" x14ac:dyDescent="0.25">
      <c r="A7" s="141"/>
      <c r="B7" s="141"/>
      <c r="C7" s="141"/>
      <c r="D7" s="141"/>
      <c r="E7" s="141"/>
      <c r="F7" s="141"/>
    </row>
    <row r="8" spans="1:26" x14ac:dyDescent="0.25">
      <c r="A8" s="143" t="s">
        <v>61</v>
      </c>
      <c r="B8" s="141"/>
      <c r="C8" s="141"/>
      <c r="D8" s="141"/>
      <c r="E8" s="141"/>
      <c r="F8" s="141"/>
    </row>
    <row r="9" spans="1:26" x14ac:dyDescent="0.25">
      <c r="A9" s="144" t="s">
        <v>58</v>
      </c>
      <c r="B9" s="144" t="s">
        <v>52</v>
      </c>
      <c r="C9" s="144" t="s">
        <v>53</v>
      </c>
      <c r="D9" s="144" t="s">
        <v>29</v>
      </c>
      <c r="E9" s="144" t="s">
        <v>59</v>
      </c>
      <c r="F9" s="144" t="s">
        <v>60</v>
      </c>
    </row>
    <row r="10" spans="1:26" x14ac:dyDescent="0.25">
      <c r="A10" s="151" t="s">
        <v>62</v>
      </c>
      <c r="B10" s="152"/>
      <c r="C10" s="148"/>
      <c r="D10" s="148"/>
      <c r="E10" s="149"/>
      <c r="F10" s="149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</row>
    <row r="11" spans="1:26" x14ac:dyDescent="0.25">
      <c r="A11" s="153" t="s">
        <v>63</v>
      </c>
      <c r="B11" s="154">
        <f>'SO 6254'!L22</f>
        <v>0</v>
      </c>
      <c r="C11" s="154">
        <f>'SO 6254'!M22</f>
        <v>0</v>
      </c>
      <c r="D11" s="154">
        <f>'SO 6254'!I22</f>
        <v>0</v>
      </c>
      <c r="E11" s="155">
        <f>'SO 6254'!P22</f>
        <v>15.56</v>
      </c>
      <c r="F11" s="155">
        <f>'SO 6254'!S22</f>
        <v>0</v>
      </c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</row>
    <row r="12" spans="1:26" x14ac:dyDescent="0.25">
      <c r="A12" s="153" t="s">
        <v>64</v>
      </c>
      <c r="B12" s="154">
        <f>'SO 6254'!L32</f>
        <v>0</v>
      </c>
      <c r="C12" s="154">
        <f>'SO 6254'!M32</f>
        <v>0</v>
      </c>
      <c r="D12" s="154">
        <f>'SO 6254'!I32</f>
        <v>0</v>
      </c>
      <c r="E12" s="155">
        <f>'SO 6254'!P32</f>
        <v>518.33000000000004</v>
      </c>
      <c r="F12" s="155">
        <f>'SO 6254'!S32</f>
        <v>0</v>
      </c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</row>
    <row r="13" spans="1:26" x14ac:dyDescent="0.25">
      <c r="A13" s="153" t="s">
        <v>65</v>
      </c>
      <c r="B13" s="154">
        <f>'SO 6254'!L37</f>
        <v>0</v>
      </c>
      <c r="C13" s="154">
        <f>'SO 6254'!M37</f>
        <v>0</v>
      </c>
      <c r="D13" s="154">
        <f>'SO 6254'!I37</f>
        <v>0</v>
      </c>
      <c r="E13" s="155">
        <f>'SO 6254'!P37</f>
        <v>3.3</v>
      </c>
      <c r="F13" s="155">
        <f>'SO 6254'!S37</f>
        <v>0</v>
      </c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</row>
    <row r="14" spans="1:26" x14ac:dyDescent="0.25">
      <c r="A14" s="153" t="s">
        <v>66</v>
      </c>
      <c r="B14" s="154">
        <f>'SO 6254'!L50</f>
        <v>0</v>
      </c>
      <c r="C14" s="154">
        <f>'SO 6254'!M50</f>
        <v>0</v>
      </c>
      <c r="D14" s="154">
        <f>'SO 6254'!I50</f>
        <v>0</v>
      </c>
      <c r="E14" s="155">
        <f>'SO 6254'!P50</f>
        <v>1.02</v>
      </c>
      <c r="F14" s="155">
        <f>'SO 6254'!S50</f>
        <v>0</v>
      </c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</row>
    <row r="15" spans="1:26" x14ac:dyDescent="0.25">
      <c r="A15" s="153" t="s">
        <v>67</v>
      </c>
      <c r="B15" s="154">
        <f>'SO 6254'!L57</f>
        <v>0</v>
      </c>
      <c r="C15" s="154">
        <f>'SO 6254'!M57</f>
        <v>0</v>
      </c>
      <c r="D15" s="154">
        <f>'SO 6254'!I57</f>
        <v>0</v>
      </c>
      <c r="E15" s="155">
        <f>'SO 6254'!P57</f>
        <v>0</v>
      </c>
      <c r="F15" s="155">
        <f>'SO 6254'!S57</f>
        <v>0</v>
      </c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</row>
    <row r="16" spans="1:26" x14ac:dyDescent="0.25">
      <c r="A16" s="153" t="s">
        <v>68</v>
      </c>
      <c r="B16" s="154">
        <f>'SO 6254'!L63</f>
        <v>0</v>
      </c>
      <c r="C16" s="154">
        <f>'SO 6254'!M63</f>
        <v>0</v>
      </c>
      <c r="D16" s="154">
        <f>'SO 6254'!I63</f>
        <v>0</v>
      </c>
      <c r="E16" s="155">
        <f>'SO 6254'!P63</f>
        <v>0</v>
      </c>
      <c r="F16" s="155">
        <f>'SO 6254'!S63</f>
        <v>49.57</v>
      </c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</row>
    <row r="17" spans="1:26" x14ac:dyDescent="0.25">
      <c r="A17" s="153" t="s">
        <v>69</v>
      </c>
      <c r="B17" s="154">
        <f>'SO 6254'!L67</f>
        <v>0</v>
      </c>
      <c r="C17" s="154">
        <f>'SO 6254'!M67</f>
        <v>0</v>
      </c>
      <c r="D17" s="154">
        <f>'SO 6254'!I67</f>
        <v>0</v>
      </c>
      <c r="E17" s="155">
        <f>'SO 6254'!P67</f>
        <v>0</v>
      </c>
      <c r="F17" s="155">
        <f>'SO 6254'!S67</f>
        <v>0</v>
      </c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</row>
    <row r="18" spans="1:26" x14ac:dyDescent="0.25">
      <c r="A18" s="2" t="s">
        <v>62</v>
      </c>
      <c r="B18" s="156">
        <f>'SO 6254'!L69</f>
        <v>0</v>
      </c>
      <c r="C18" s="156">
        <f>'SO 6254'!M69</f>
        <v>0</v>
      </c>
      <c r="D18" s="156">
        <f>'SO 6254'!I69</f>
        <v>0</v>
      </c>
      <c r="E18" s="157">
        <f>'SO 6254'!P69</f>
        <v>538.21</v>
      </c>
      <c r="F18" s="157">
        <f>'SO 6254'!S69</f>
        <v>49.57</v>
      </c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</row>
    <row r="19" spans="1:26" x14ac:dyDescent="0.25">
      <c r="A19" s="1"/>
      <c r="B19" s="146"/>
      <c r="C19" s="146"/>
      <c r="D19" s="146"/>
      <c r="E19" s="145"/>
      <c r="F19" s="145"/>
    </row>
    <row r="20" spans="1:26" x14ac:dyDescent="0.25">
      <c r="A20" s="2" t="s">
        <v>70</v>
      </c>
      <c r="B20" s="156"/>
      <c r="C20" s="154"/>
      <c r="D20" s="154"/>
      <c r="E20" s="155"/>
      <c r="F20" s="155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</row>
    <row r="21" spans="1:26" x14ac:dyDescent="0.25">
      <c r="A21" s="153" t="s">
        <v>71</v>
      </c>
      <c r="B21" s="154">
        <f>'SO 6254'!L80</f>
        <v>0</v>
      </c>
      <c r="C21" s="154">
        <f>'SO 6254'!M80</f>
        <v>0</v>
      </c>
      <c r="D21" s="154">
        <f>'SO 6254'!I80</f>
        <v>0</v>
      </c>
      <c r="E21" s="155">
        <f>'SO 6254'!P80</f>
        <v>2.33</v>
      </c>
      <c r="F21" s="155">
        <f>'SO 6254'!S80</f>
        <v>0</v>
      </c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</row>
    <row r="22" spans="1:26" x14ac:dyDescent="0.25">
      <c r="A22" s="153" t="s">
        <v>72</v>
      </c>
      <c r="B22" s="154">
        <f>'SO 6254'!L87</f>
        <v>0</v>
      </c>
      <c r="C22" s="154">
        <f>'SO 6254'!M87</f>
        <v>0</v>
      </c>
      <c r="D22" s="154">
        <f>'SO 6254'!I87</f>
        <v>0</v>
      </c>
      <c r="E22" s="155">
        <f>'SO 6254'!P87</f>
        <v>0.24</v>
      </c>
      <c r="F22" s="155">
        <f>'SO 6254'!S87</f>
        <v>0</v>
      </c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</row>
    <row r="23" spans="1:26" x14ac:dyDescent="0.25">
      <c r="A23" s="2" t="s">
        <v>70</v>
      </c>
      <c r="B23" s="156">
        <f>'SO 6254'!L89</f>
        <v>0</v>
      </c>
      <c r="C23" s="156">
        <f>'SO 6254'!M89</f>
        <v>0</v>
      </c>
      <c r="D23" s="156">
        <f>'SO 6254'!I89</f>
        <v>0</v>
      </c>
      <c r="E23" s="157">
        <f>'SO 6254'!P89</f>
        <v>2.57</v>
      </c>
      <c r="F23" s="157">
        <f>'SO 6254'!S89</f>
        <v>0</v>
      </c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</row>
    <row r="24" spans="1:26" x14ac:dyDescent="0.25">
      <c r="A24" s="1"/>
      <c r="B24" s="146"/>
      <c r="C24" s="146"/>
      <c r="D24" s="146"/>
      <c r="E24" s="145"/>
      <c r="F24" s="145"/>
    </row>
    <row r="25" spans="1:26" x14ac:dyDescent="0.25">
      <c r="A25" s="2" t="s">
        <v>73</v>
      </c>
      <c r="B25" s="156">
        <f>'SO 6254'!L90</f>
        <v>0</v>
      </c>
      <c r="C25" s="156">
        <f>'SO 6254'!M90</f>
        <v>0</v>
      </c>
      <c r="D25" s="156">
        <f>'SO 6254'!I90</f>
        <v>0</v>
      </c>
      <c r="E25" s="157">
        <f>'SO 6254'!P90</f>
        <v>540.78</v>
      </c>
      <c r="F25" s="157">
        <f>'SO 6254'!S90</f>
        <v>49.57</v>
      </c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</row>
    <row r="26" spans="1:26" x14ac:dyDescent="0.25">
      <c r="A26" s="1"/>
      <c r="B26" s="146"/>
      <c r="C26" s="146"/>
      <c r="D26" s="146"/>
      <c r="E26" s="145"/>
      <c r="F26" s="145"/>
    </row>
    <row r="27" spans="1:26" x14ac:dyDescent="0.25">
      <c r="A27" s="1"/>
      <c r="B27" s="146"/>
      <c r="C27" s="146"/>
      <c r="D27" s="146"/>
      <c r="E27" s="145"/>
      <c r="F27" s="145"/>
    </row>
    <row r="28" spans="1:26" x14ac:dyDescent="0.25">
      <c r="A28" s="1"/>
      <c r="B28" s="146"/>
      <c r="C28" s="146"/>
      <c r="D28" s="146"/>
      <c r="E28" s="145"/>
      <c r="F28" s="145"/>
    </row>
    <row r="29" spans="1:26" x14ac:dyDescent="0.25">
      <c r="A29" s="1"/>
      <c r="B29" s="146"/>
      <c r="C29" s="146"/>
      <c r="D29" s="146"/>
      <c r="E29" s="145"/>
      <c r="F29" s="145"/>
    </row>
    <row r="30" spans="1:26" x14ac:dyDescent="0.25">
      <c r="A30" s="1"/>
      <c r="B30" s="146"/>
      <c r="C30" s="146"/>
      <c r="D30" s="146"/>
      <c r="E30" s="145"/>
      <c r="F30" s="145"/>
    </row>
    <row r="31" spans="1:26" x14ac:dyDescent="0.25">
      <c r="A31" s="1"/>
      <c r="B31" s="146"/>
      <c r="C31" s="146"/>
      <c r="D31" s="146"/>
      <c r="E31" s="145"/>
      <c r="F31" s="145"/>
    </row>
    <row r="32" spans="1:26" x14ac:dyDescent="0.25">
      <c r="A32" s="1"/>
      <c r="B32" s="146"/>
      <c r="C32" s="146"/>
      <c r="D32" s="146"/>
      <c r="E32" s="145"/>
      <c r="F32" s="145"/>
    </row>
    <row r="33" spans="1:6" x14ac:dyDescent="0.25">
      <c r="A33" s="1"/>
      <c r="B33" s="146"/>
      <c r="C33" s="146"/>
      <c r="D33" s="146"/>
      <c r="E33" s="145"/>
      <c r="F33" s="145"/>
    </row>
    <row r="34" spans="1:6" x14ac:dyDescent="0.25">
      <c r="A34" s="1"/>
      <c r="B34" s="146"/>
      <c r="C34" s="146"/>
      <c r="D34" s="146"/>
      <c r="E34" s="145"/>
      <c r="F34" s="145"/>
    </row>
    <row r="35" spans="1:6" x14ac:dyDescent="0.25">
      <c r="A35" s="1"/>
      <c r="B35" s="146"/>
      <c r="C35" s="146"/>
      <c r="D35" s="146"/>
      <c r="E35" s="145"/>
      <c r="F35" s="145"/>
    </row>
    <row r="36" spans="1:6" x14ac:dyDescent="0.25">
      <c r="A36" s="1"/>
      <c r="B36" s="146"/>
      <c r="C36" s="146"/>
      <c r="D36" s="146"/>
      <c r="E36" s="145"/>
      <c r="F36" s="145"/>
    </row>
    <row r="37" spans="1:6" x14ac:dyDescent="0.25">
      <c r="A37" s="1"/>
      <c r="B37" s="146"/>
      <c r="C37" s="146"/>
      <c r="D37" s="146"/>
      <c r="E37" s="145"/>
      <c r="F37" s="145"/>
    </row>
    <row r="38" spans="1:6" x14ac:dyDescent="0.25">
      <c r="A38" s="1"/>
      <c r="B38" s="146"/>
      <c r="C38" s="146"/>
      <c r="D38" s="146"/>
      <c r="E38" s="145"/>
      <c r="F38" s="145"/>
    </row>
    <row r="39" spans="1:6" x14ac:dyDescent="0.25">
      <c r="A39" s="1"/>
      <c r="B39" s="146"/>
      <c r="C39" s="146"/>
      <c r="D39" s="146"/>
      <c r="E39" s="145"/>
      <c r="F39" s="145"/>
    </row>
    <row r="40" spans="1:6" x14ac:dyDescent="0.25">
      <c r="A40" s="1"/>
      <c r="B40" s="146"/>
      <c r="C40" s="146"/>
      <c r="D40" s="146"/>
      <c r="E40" s="145"/>
      <c r="F40" s="145"/>
    </row>
    <row r="41" spans="1:6" x14ac:dyDescent="0.25">
      <c r="A41" s="1"/>
      <c r="B41" s="146"/>
      <c r="C41" s="146"/>
      <c r="D41" s="146"/>
      <c r="E41" s="145"/>
      <c r="F41" s="145"/>
    </row>
    <row r="42" spans="1:6" x14ac:dyDescent="0.25">
      <c r="A42" s="1"/>
      <c r="B42" s="146"/>
      <c r="C42" s="146"/>
      <c r="D42" s="146"/>
      <c r="E42" s="145"/>
      <c r="F42" s="145"/>
    </row>
    <row r="43" spans="1:6" x14ac:dyDescent="0.25">
      <c r="A43" s="1"/>
      <c r="B43" s="146"/>
      <c r="C43" s="146"/>
      <c r="D43" s="146"/>
      <c r="E43" s="145"/>
      <c r="F43" s="145"/>
    </row>
    <row r="44" spans="1:6" x14ac:dyDescent="0.25">
      <c r="A44" s="1"/>
      <c r="B44" s="146"/>
      <c r="C44" s="146"/>
      <c r="D44" s="146"/>
      <c r="E44" s="145"/>
      <c r="F44" s="145"/>
    </row>
    <row r="45" spans="1:6" x14ac:dyDescent="0.25">
      <c r="A45" s="1"/>
      <c r="B45" s="146"/>
      <c r="C45" s="146"/>
      <c r="D45" s="146"/>
      <c r="E45" s="145"/>
      <c r="F45" s="145"/>
    </row>
    <row r="46" spans="1:6" x14ac:dyDescent="0.25">
      <c r="A46" s="1"/>
      <c r="B46" s="146"/>
      <c r="C46" s="146"/>
      <c r="D46" s="146"/>
      <c r="E46" s="145"/>
      <c r="F46" s="145"/>
    </row>
    <row r="47" spans="1:6" x14ac:dyDescent="0.25">
      <c r="A47" s="1"/>
      <c r="B47" s="146"/>
      <c r="C47" s="146"/>
      <c r="D47" s="146"/>
      <c r="E47" s="145"/>
      <c r="F47" s="145"/>
    </row>
    <row r="48" spans="1:6" x14ac:dyDescent="0.25">
      <c r="A48" s="1"/>
      <c r="B48" s="146"/>
      <c r="C48" s="146"/>
      <c r="D48" s="146"/>
      <c r="E48" s="145"/>
      <c r="F48" s="145"/>
    </row>
    <row r="49" spans="1:6" x14ac:dyDescent="0.25">
      <c r="A49" s="1"/>
      <c r="B49" s="146"/>
      <c r="C49" s="146"/>
      <c r="D49" s="146"/>
      <c r="E49" s="145"/>
      <c r="F49" s="145"/>
    </row>
    <row r="50" spans="1:6" x14ac:dyDescent="0.25">
      <c r="A50" s="1"/>
      <c r="B50" s="1"/>
      <c r="C50" s="1"/>
      <c r="D50" s="1"/>
      <c r="E50" s="1"/>
      <c r="F50" s="1"/>
    </row>
    <row r="51" spans="1:6" x14ac:dyDescent="0.25">
      <c r="A51" s="1"/>
      <c r="B51" s="1"/>
      <c r="C51" s="1"/>
      <c r="D51" s="1"/>
      <c r="E51" s="1"/>
      <c r="F51" s="1"/>
    </row>
    <row r="52" spans="1:6" x14ac:dyDescent="0.25">
      <c r="A52" s="1"/>
      <c r="B52" s="1"/>
      <c r="C52" s="1"/>
      <c r="D52" s="1"/>
      <c r="E52" s="1"/>
      <c r="F52" s="1"/>
    </row>
    <row r="53" spans="1:6" x14ac:dyDescent="0.25">
      <c r="A53" s="1"/>
      <c r="B53" s="1"/>
      <c r="C53" s="1"/>
      <c r="D53" s="1"/>
      <c r="E53" s="1"/>
      <c r="F53" s="1"/>
    </row>
    <row r="54" spans="1:6" x14ac:dyDescent="0.25">
      <c r="A54" s="1"/>
      <c r="B54" s="1"/>
      <c r="C54" s="1"/>
      <c r="D54" s="1"/>
      <c r="E54" s="1"/>
      <c r="F54" s="1"/>
    </row>
    <row r="55" spans="1:6" x14ac:dyDescent="0.25">
      <c r="A55" s="1"/>
      <c r="B55" s="1"/>
      <c r="C55" s="1"/>
      <c r="D55" s="1"/>
      <c r="E55" s="1"/>
      <c r="F55" s="1"/>
    </row>
    <row r="56" spans="1:6" x14ac:dyDescent="0.25">
      <c r="A56" s="1"/>
      <c r="B56" s="1"/>
      <c r="C56" s="1"/>
      <c r="D56" s="1"/>
      <c r="E56" s="1"/>
      <c r="F56" s="1"/>
    </row>
    <row r="57" spans="1:6" x14ac:dyDescent="0.25">
      <c r="A57" s="1"/>
      <c r="B57" s="1"/>
      <c r="C57" s="1"/>
      <c r="D57" s="1"/>
      <c r="E57" s="1"/>
      <c r="F57" s="1"/>
    </row>
    <row r="58" spans="1:6" x14ac:dyDescent="0.25">
      <c r="A58" s="1"/>
      <c r="B58" s="1"/>
      <c r="C58" s="1"/>
      <c r="D58" s="1"/>
      <c r="E58" s="1"/>
      <c r="F58" s="1"/>
    </row>
    <row r="59" spans="1:6" x14ac:dyDescent="0.25">
      <c r="A59" s="1"/>
      <c r="B59" s="1"/>
      <c r="C59" s="1"/>
      <c r="D59" s="1"/>
      <c r="E59" s="1"/>
      <c r="F59" s="1"/>
    </row>
    <row r="60" spans="1:6" x14ac:dyDescent="0.25">
      <c r="A60" s="1"/>
      <c r="B60" s="1"/>
      <c r="C60" s="1"/>
      <c r="D60" s="1"/>
      <c r="E60" s="1"/>
      <c r="F60" s="1"/>
    </row>
    <row r="61" spans="1:6" x14ac:dyDescent="0.25">
      <c r="A61" s="1"/>
      <c r="B61" s="1"/>
      <c r="C61" s="1"/>
      <c r="D61" s="1"/>
      <c r="E61" s="1"/>
      <c r="F61" s="1"/>
    </row>
    <row r="62" spans="1:6" x14ac:dyDescent="0.25">
      <c r="A62" s="1"/>
      <c r="B62" s="1"/>
      <c r="C62" s="1"/>
      <c r="D62" s="1"/>
      <c r="E62" s="1"/>
      <c r="F62" s="1"/>
    </row>
    <row r="63" spans="1:6" x14ac:dyDescent="0.25">
      <c r="A63" s="1"/>
      <c r="B63" s="1"/>
      <c r="C63" s="1"/>
      <c r="D63" s="1"/>
      <c r="E63" s="1"/>
      <c r="F63" s="1"/>
    </row>
    <row r="64" spans="1:6" x14ac:dyDescent="0.25">
      <c r="A64" s="1"/>
      <c r="B64" s="1"/>
      <c r="C64" s="1"/>
      <c r="D64" s="1"/>
      <c r="E64" s="1"/>
      <c r="F64" s="1"/>
    </row>
    <row r="65" spans="1:6" x14ac:dyDescent="0.25">
      <c r="A65" s="1"/>
      <c r="B65" s="1"/>
      <c r="C65" s="1"/>
      <c r="D65" s="1"/>
      <c r="E65" s="1"/>
      <c r="F65" s="1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1"/>
      <c r="B67" s="1"/>
      <c r="C67" s="1"/>
      <c r="D67" s="1"/>
      <c r="E67" s="1"/>
      <c r="F67" s="1"/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printOptions horizontalCentered="1"/>
  <pageMargins left="0.7" right="0.7" top="0.75" bottom="0.75" header="0.3" footer="0.3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F8AB2-BACB-47F1-8FF4-2567F21185FA}">
  <dimension ref="A1:AA90"/>
  <sheetViews>
    <sheetView tabSelected="1" topLeftCell="B1" workbookViewId="0">
      <pane ySplit="8" topLeftCell="A9" activePane="bottomLeft" state="frozen"/>
      <selection pane="bottomLeft" activeCell="E4" sqref="E4"/>
    </sheetView>
  </sheetViews>
  <sheetFormatPr defaultColWidth="0" defaultRowHeight="15" x14ac:dyDescent="0.25"/>
  <cols>
    <col min="1" max="1" width="4.7109375" hidden="1" customWidth="1"/>
    <col min="2" max="2" width="6.7109375" customWidth="1"/>
    <col min="3" max="3" width="15.7109375" customWidth="1"/>
    <col min="4" max="4" width="44.7109375" customWidth="1"/>
    <col min="5" max="5" width="5.7109375" customWidth="1"/>
    <col min="6" max="6" width="10.7109375" customWidth="1"/>
    <col min="7" max="7" width="11.7109375" customWidth="1"/>
    <col min="8" max="8" width="9.7109375" hidden="1" customWidth="1"/>
    <col min="9" max="9" width="11.7109375" customWidth="1"/>
    <col min="10" max="15" width="0" hidden="1" customWidth="1"/>
    <col min="16" max="16" width="9.7109375" customWidth="1"/>
    <col min="17" max="18" width="0" hidden="1" customWidth="1"/>
    <col min="19" max="19" width="9.28515625" customWidth="1"/>
    <col min="20" max="26" width="0" hidden="1" customWidth="1"/>
    <col min="27" max="27" width="9.140625" customWidth="1"/>
    <col min="28" max="16384" width="9.140625" hidden="1"/>
  </cols>
  <sheetData>
    <row r="1" spans="1:26" x14ac:dyDescent="0.25">
      <c r="A1" s="3"/>
      <c r="B1" s="5" t="s">
        <v>223</v>
      </c>
      <c r="C1" s="3"/>
      <c r="D1" s="3"/>
      <c r="E1" s="5" t="s">
        <v>18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S1" s="3"/>
      <c r="W1">
        <v>30.126000000000001</v>
      </c>
    </row>
    <row r="2" spans="1:26" x14ac:dyDescent="0.25">
      <c r="A2" s="3"/>
      <c r="B2" s="5" t="s">
        <v>24</v>
      </c>
      <c r="C2" s="3"/>
      <c r="D2" s="3"/>
      <c r="E2" s="5" t="s">
        <v>16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S2" s="3"/>
    </row>
    <row r="3" spans="1:26" x14ac:dyDescent="0.25">
      <c r="A3" s="3"/>
      <c r="B3" s="5" t="s">
        <v>23</v>
      </c>
      <c r="C3" s="3"/>
      <c r="D3" s="3"/>
      <c r="E3" s="5" t="s">
        <v>224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S3" s="3"/>
    </row>
    <row r="4" spans="1:26" x14ac:dyDescent="0.25">
      <c r="A4" s="3"/>
      <c r="B4" s="5" t="s">
        <v>222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</row>
    <row r="5" spans="1:26" x14ac:dyDescent="0.25">
      <c r="A5" s="3"/>
      <c r="B5" s="5" t="s">
        <v>15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</row>
    <row r="7" spans="1:26" x14ac:dyDescent="0.25">
      <c r="A7" s="12"/>
      <c r="B7" s="13" t="s">
        <v>61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</row>
    <row r="8" spans="1:26" ht="15.75" x14ac:dyDescent="0.25">
      <c r="A8" s="161" t="s">
        <v>74</v>
      </c>
      <c r="B8" s="161" t="s">
        <v>75</v>
      </c>
      <c r="C8" s="161" t="s">
        <v>76</v>
      </c>
      <c r="D8" s="161" t="s">
        <v>77</v>
      </c>
      <c r="E8" s="161" t="s">
        <v>78</v>
      </c>
      <c r="F8" s="161" t="s">
        <v>79</v>
      </c>
      <c r="G8" s="161" t="s">
        <v>80</v>
      </c>
      <c r="H8" s="161" t="s">
        <v>53</v>
      </c>
      <c r="I8" s="161" t="s">
        <v>81</v>
      </c>
      <c r="J8" s="161"/>
      <c r="K8" s="161"/>
      <c r="L8" s="161"/>
      <c r="M8" s="161"/>
      <c r="N8" s="161"/>
      <c r="O8" s="161"/>
      <c r="P8" s="161" t="s">
        <v>82</v>
      </c>
      <c r="Q8" s="158"/>
      <c r="R8" s="158"/>
      <c r="S8" s="161" t="s">
        <v>83</v>
      </c>
      <c r="T8" s="159"/>
      <c r="U8" s="159"/>
      <c r="V8" s="159"/>
      <c r="W8" s="159"/>
      <c r="X8" s="159"/>
      <c r="Y8" s="159"/>
      <c r="Z8" s="159"/>
    </row>
    <row r="9" spans="1:26" x14ac:dyDescent="0.25">
      <c r="A9" s="147"/>
      <c r="B9" s="147"/>
      <c r="C9" s="162"/>
      <c r="D9" s="151" t="s">
        <v>62</v>
      </c>
      <c r="E9" s="147"/>
      <c r="F9" s="163"/>
      <c r="G9" s="148"/>
      <c r="H9" s="148"/>
      <c r="I9" s="148"/>
      <c r="J9" s="147"/>
      <c r="K9" s="147"/>
      <c r="L9" s="147"/>
      <c r="M9" s="147"/>
      <c r="N9" s="147"/>
      <c r="O9" s="147"/>
      <c r="P9" s="147"/>
      <c r="Q9" s="150"/>
      <c r="R9" s="150"/>
      <c r="S9" s="147"/>
      <c r="T9" s="150"/>
      <c r="U9" s="150"/>
      <c r="V9" s="150"/>
      <c r="W9" s="150"/>
      <c r="X9" s="150"/>
      <c r="Y9" s="150"/>
      <c r="Z9" s="150"/>
    </row>
    <row r="10" spans="1:26" x14ac:dyDescent="0.25">
      <c r="A10" s="153"/>
      <c r="B10" s="153"/>
      <c r="C10" s="153"/>
      <c r="D10" s="153" t="s">
        <v>63</v>
      </c>
      <c r="E10" s="153"/>
      <c r="F10" s="164"/>
      <c r="G10" s="154"/>
      <c r="H10" s="154"/>
      <c r="I10" s="154"/>
      <c r="J10" s="153"/>
      <c r="K10" s="153"/>
      <c r="L10" s="153"/>
      <c r="M10" s="153"/>
      <c r="N10" s="153"/>
      <c r="O10" s="153"/>
      <c r="P10" s="153"/>
      <c r="Q10" s="150"/>
      <c r="R10" s="150"/>
      <c r="S10" s="153"/>
      <c r="T10" s="150"/>
      <c r="U10" s="150"/>
      <c r="V10" s="150"/>
      <c r="W10" s="150"/>
      <c r="X10" s="150"/>
      <c r="Y10" s="150"/>
      <c r="Z10" s="150"/>
    </row>
    <row r="11" spans="1:26" ht="24.95" customHeight="1" x14ac:dyDescent="0.25">
      <c r="A11" s="168"/>
      <c r="B11" s="165" t="s">
        <v>84</v>
      </c>
      <c r="C11" s="169" t="s">
        <v>85</v>
      </c>
      <c r="D11" s="165" t="s">
        <v>86</v>
      </c>
      <c r="E11" s="165" t="s">
        <v>87</v>
      </c>
      <c r="F11" s="166">
        <v>160</v>
      </c>
      <c r="G11" s="167"/>
      <c r="H11" s="167"/>
      <c r="I11" s="167">
        <f t="shared" ref="I11:I21" si="0">ROUND(F11*(G11+H11),2)</f>
        <v>0</v>
      </c>
      <c r="J11" s="165">
        <f t="shared" ref="J11:J18" si="1">ROUND(F11*(N11),2)</f>
        <v>163.19999999999999</v>
      </c>
      <c r="K11" s="1">
        <f t="shared" ref="K11:K21" si="2">ROUND(F11*(O11),2)</f>
        <v>0</v>
      </c>
      <c r="L11" s="1">
        <f t="shared" ref="L11:L21" si="3">ROUND(F11*(G11),2)</f>
        <v>0</v>
      </c>
      <c r="M11" s="1"/>
      <c r="N11" s="1">
        <v>1.02</v>
      </c>
      <c r="O11" s="1"/>
      <c r="P11" s="164">
        <v>0</v>
      </c>
      <c r="Q11" s="170"/>
      <c r="R11" s="170"/>
      <c r="S11" s="164">
        <v>0</v>
      </c>
      <c r="Z11">
        <v>0</v>
      </c>
    </row>
    <row r="12" spans="1:26" ht="24.95" customHeight="1" x14ac:dyDescent="0.25">
      <c r="A12" s="168"/>
      <c r="B12" s="165" t="s">
        <v>84</v>
      </c>
      <c r="C12" s="169" t="s">
        <v>88</v>
      </c>
      <c r="D12" s="165" t="s">
        <v>89</v>
      </c>
      <c r="E12" s="165" t="s">
        <v>90</v>
      </c>
      <c r="F12" s="166">
        <v>344.66</v>
      </c>
      <c r="G12" s="167"/>
      <c r="H12" s="167"/>
      <c r="I12" s="167">
        <f t="shared" si="0"/>
        <v>0</v>
      </c>
      <c r="J12" s="165">
        <f t="shared" si="1"/>
        <v>6028.1</v>
      </c>
      <c r="K12" s="1">
        <f t="shared" si="2"/>
        <v>0</v>
      </c>
      <c r="L12" s="1">
        <f t="shared" si="3"/>
        <v>0</v>
      </c>
      <c r="M12" s="1"/>
      <c r="N12" s="1">
        <v>17.489999999999998</v>
      </c>
      <c r="O12" s="1"/>
      <c r="P12" s="164">
        <v>0</v>
      </c>
      <c r="Q12" s="170"/>
      <c r="R12" s="170"/>
      <c r="S12" s="164">
        <v>0</v>
      </c>
      <c r="Z12">
        <v>0</v>
      </c>
    </row>
    <row r="13" spans="1:26" ht="35.1" customHeight="1" x14ac:dyDescent="0.25">
      <c r="A13" s="168"/>
      <c r="B13" s="165" t="s">
        <v>84</v>
      </c>
      <c r="C13" s="169" t="s">
        <v>91</v>
      </c>
      <c r="D13" s="165" t="s">
        <v>92</v>
      </c>
      <c r="E13" s="165" t="s">
        <v>90</v>
      </c>
      <c r="F13" s="166">
        <v>291.11599999999999</v>
      </c>
      <c r="G13" s="167"/>
      <c r="H13" s="167"/>
      <c r="I13" s="167">
        <f t="shared" si="0"/>
        <v>0</v>
      </c>
      <c r="J13" s="165">
        <f t="shared" si="1"/>
        <v>1906.81</v>
      </c>
      <c r="K13" s="1">
        <f t="shared" si="2"/>
        <v>0</v>
      </c>
      <c r="L13" s="1">
        <f t="shared" si="3"/>
        <v>0</v>
      </c>
      <c r="M13" s="1"/>
      <c r="N13" s="1">
        <v>6.55</v>
      </c>
      <c r="O13" s="1"/>
      <c r="P13" s="164">
        <v>0</v>
      </c>
      <c r="Q13" s="170"/>
      <c r="R13" s="170"/>
      <c r="S13" s="164">
        <v>0</v>
      </c>
      <c r="Z13">
        <v>0</v>
      </c>
    </row>
    <row r="14" spans="1:26" ht="24.95" customHeight="1" x14ac:dyDescent="0.25">
      <c r="A14" s="168"/>
      <c r="B14" s="165" t="s">
        <v>84</v>
      </c>
      <c r="C14" s="169" t="s">
        <v>93</v>
      </c>
      <c r="D14" s="165" t="s">
        <v>94</v>
      </c>
      <c r="E14" s="165" t="s">
        <v>90</v>
      </c>
      <c r="F14" s="166">
        <v>291.11599999999999</v>
      </c>
      <c r="G14" s="167"/>
      <c r="H14" s="167"/>
      <c r="I14" s="167">
        <f t="shared" si="0"/>
        <v>0</v>
      </c>
      <c r="J14" s="165">
        <f t="shared" si="1"/>
        <v>1883.52</v>
      </c>
      <c r="K14" s="1">
        <f t="shared" si="2"/>
        <v>0</v>
      </c>
      <c r="L14" s="1">
        <f t="shared" si="3"/>
        <v>0</v>
      </c>
      <c r="M14" s="1"/>
      <c r="N14" s="1">
        <v>6.47</v>
      </c>
      <c r="O14" s="1"/>
      <c r="P14" s="164">
        <v>0</v>
      </c>
      <c r="Q14" s="170"/>
      <c r="R14" s="170"/>
      <c r="S14" s="164">
        <v>0</v>
      </c>
      <c r="Z14">
        <v>0</v>
      </c>
    </row>
    <row r="15" spans="1:26" ht="24.95" customHeight="1" x14ac:dyDescent="0.25">
      <c r="A15" s="168"/>
      <c r="B15" s="165" t="s">
        <v>84</v>
      </c>
      <c r="C15" s="169" t="s">
        <v>95</v>
      </c>
      <c r="D15" s="165" t="s">
        <v>96</v>
      </c>
      <c r="E15" s="165" t="s">
        <v>90</v>
      </c>
      <c r="F15" s="166">
        <v>53.543999999999997</v>
      </c>
      <c r="G15" s="167"/>
      <c r="H15" s="167"/>
      <c r="I15" s="167">
        <f t="shared" si="0"/>
        <v>0</v>
      </c>
      <c r="J15" s="165">
        <f t="shared" si="1"/>
        <v>397.83</v>
      </c>
      <c r="K15" s="1">
        <f t="shared" si="2"/>
        <v>0</v>
      </c>
      <c r="L15" s="1">
        <f t="shared" si="3"/>
        <v>0</v>
      </c>
      <c r="M15" s="1"/>
      <c r="N15" s="1">
        <v>7.43</v>
      </c>
      <c r="O15" s="1"/>
      <c r="P15" s="164">
        <v>0</v>
      </c>
      <c r="Q15" s="170"/>
      <c r="R15" s="170"/>
      <c r="S15" s="164">
        <v>0</v>
      </c>
      <c r="Z15">
        <v>0</v>
      </c>
    </row>
    <row r="16" spans="1:26" ht="35.1" customHeight="1" x14ac:dyDescent="0.25">
      <c r="A16" s="168"/>
      <c r="B16" s="165" t="s">
        <v>97</v>
      </c>
      <c r="C16" s="169" t="s">
        <v>98</v>
      </c>
      <c r="D16" s="165" t="s">
        <v>99</v>
      </c>
      <c r="E16" s="165" t="s">
        <v>90</v>
      </c>
      <c r="F16" s="166">
        <v>2911.16</v>
      </c>
      <c r="G16" s="167"/>
      <c r="H16" s="167"/>
      <c r="I16" s="167">
        <f t="shared" si="0"/>
        <v>0</v>
      </c>
      <c r="J16" s="165">
        <f t="shared" si="1"/>
        <v>1397.36</v>
      </c>
      <c r="K16" s="1">
        <f t="shared" si="2"/>
        <v>0</v>
      </c>
      <c r="L16" s="1">
        <f t="shared" si="3"/>
        <v>0</v>
      </c>
      <c r="M16" s="1"/>
      <c r="N16" s="1">
        <v>0.48</v>
      </c>
      <c r="O16" s="1"/>
      <c r="P16" s="164">
        <v>0</v>
      </c>
      <c r="Q16" s="170"/>
      <c r="R16" s="170"/>
      <c r="S16" s="164">
        <v>0</v>
      </c>
      <c r="Z16">
        <v>0</v>
      </c>
    </row>
    <row r="17" spans="1:26" ht="24.95" customHeight="1" x14ac:dyDescent="0.25">
      <c r="A17" s="168"/>
      <c r="B17" s="165" t="s">
        <v>100</v>
      </c>
      <c r="C17" s="169" t="s">
        <v>101</v>
      </c>
      <c r="D17" s="165" t="s">
        <v>102</v>
      </c>
      <c r="E17" s="165" t="s">
        <v>90</v>
      </c>
      <c r="F17" s="166">
        <v>8.1</v>
      </c>
      <c r="G17" s="167"/>
      <c r="H17" s="167"/>
      <c r="I17" s="167">
        <f t="shared" si="0"/>
        <v>0</v>
      </c>
      <c r="J17" s="165">
        <f t="shared" si="1"/>
        <v>259.93</v>
      </c>
      <c r="K17" s="1">
        <f t="shared" si="2"/>
        <v>0</v>
      </c>
      <c r="L17" s="1">
        <f t="shared" si="3"/>
        <v>0</v>
      </c>
      <c r="M17" s="1"/>
      <c r="N17" s="1">
        <v>32.090000000000003</v>
      </c>
      <c r="O17" s="1"/>
      <c r="P17" s="164">
        <f>ROUND(F17*(R17),3)</f>
        <v>15.555999999999999</v>
      </c>
      <c r="Q17" s="170"/>
      <c r="R17" s="170">
        <v>1.9205000000000001</v>
      </c>
      <c r="S17" s="164">
        <v>0</v>
      </c>
      <c r="Z17">
        <v>0</v>
      </c>
    </row>
    <row r="18" spans="1:26" ht="24.95" customHeight="1" x14ac:dyDescent="0.25">
      <c r="A18" s="168"/>
      <c r="B18" s="165" t="s">
        <v>103</v>
      </c>
      <c r="C18" s="169" t="s">
        <v>104</v>
      </c>
      <c r="D18" s="165" t="s">
        <v>105</v>
      </c>
      <c r="E18" s="165" t="s">
        <v>106</v>
      </c>
      <c r="F18" s="166">
        <v>1</v>
      </c>
      <c r="G18" s="167"/>
      <c r="H18" s="167"/>
      <c r="I18" s="167">
        <f t="shared" si="0"/>
        <v>0</v>
      </c>
      <c r="J18" s="165">
        <f t="shared" si="1"/>
        <v>350</v>
      </c>
      <c r="K18" s="1">
        <f t="shared" si="2"/>
        <v>0</v>
      </c>
      <c r="L18" s="1">
        <f t="shared" si="3"/>
        <v>0</v>
      </c>
      <c r="M18" s="1"/>
      <c r="N18" s="1">
        <v>350</v>
      </c>
      <c r="O18" s="1"/>
      <c r="P18" s="164">
        <v>0</v>
      </c>
      <c r="Q18" s="170"/>
      <c r="R18" s="170"/>
      <c r="S18" s="164">
        <v>0</v>
      </c>
      <c r="Z18">
        <v>0</v>
      </c>
    </row>
    <row r="19" spans="1:26" ht="24.95" customHeight="1" x14ac:dyDescent="0.25">
      <c r="A19" s="168"/>
      <c r="B19" s="165" t="s">
        <v>103</v>
      </c>
      <c r="C19" s="169" t="s">
        <v>210</v>
      </c>
      <c r="D19" s="165" t="s">
        <v>208</v>
      </c>
      <c r="E19" s="165" t="s">
        <v>112</v>
      </c>
      <c r="F19" s="166">
        <v>284</v>
      </c>
      <c r="G19" s="167"/>
      <c r="H19" s="167"/>
      <c r="I19" s="167">
        <f t="shared" si="0"/>
        <v>0</v>
      </c>
      <c r="J19" s="165"/>
      <c r="K19" s="1">
        <f t="shared" si="2"/>
        <v>0</v>
      </c>
      <c r="L19" s="1">
        <f t="shared" si="3"/>
        <v>0</v>
      </c>
      <c r="M19" s="1"/>
      <c r="N19" s="1"/>
      <c r="O19" s="1"/>
      <c r="P19" s="164">
        <v>0</v>
      </c>
      <c r="Q19" s="164">
        <v>0</v>
      </c>
      <c r="R19" s="164">
        <v>0</v>
      </c>
      <c r="S19" s="164">
        <v>0</v>
      </c>
    </row>
    <row r="20" spans="1:26" ht="24.95" customHeight="1" x14ac:dyDescent="0.25">
      <c r="A20" s="168"/>
      <c r="B20" s="165" t="s">
        <v>103</v>
      </c>
      <c r="C20" s="169" t="s">
        <v>211</v>
      </c>
      <c r="D20" s="165" t="s">
        <v>209</v>
      </c>
      <c r="E20" s="165" t="s">
        <v>112</v>
      </c>
      <c r="F20" s="166">
        <v>284</v>
      </c>
      <c r="G20" s="167"/>
      <c r="H20" s="167"/>
      <c r="I20" s="167">
        <f t="shared" si="0"/>
        <v>0</v>
      </c>
      <c r="J20" s="165"/>
      <c r="K20" s="1">
        <f t="shared" si="2"/>
        <v>0</v>
      </c>
      <c r="L20" s="1">
        <f t="shared" si="3"/>
        <v>0</v>
      </c>
      <c r="M20" s="1"/>
      <c r="N20" s="1"/>
      <c r="O20" s="1"/>
      <c r="P20" s="164">
        <v>0</v>
      </c>
      <c r="Q20" s="170"/>
      <c r="R20" s="170"/>
      <c r="S20" s="164">
        <v>0</v>
      </c>
    </row>
    <row r="21" spans="1:26" ht="24.95" customHeight="1" x14ac:dyDescent="0.25">
      <c r="A21" s="168"/>
      <c r="B21" s="165" t="s">
        <v>84</v>
      </c>
      <c r="C21" s="169" t="s">
        <v>203</v>
      </c>
      <c r="D21" s="165" t="s">
        <v>202</v>
      </c>
      <c r="E21" s="165" t="s">
        <v>156</v>
      </c>
      <c r="F21" s="166">
        <v>436.67</v>
      </c>
      <c r="G21" s="167"/>
      <c r="H21" s="167"/>
      <c r="I21" s="167">
        <f t="shared" si="0"/>
        <v>0</v>
      </c>
      <c r="J21" s="165"/>
      <c r="K21" s="1">
        <f t="shared" si="2"/>
        <v>0</v>
      </c>
      <c r="L21" s="1">
        <f t="shared" si="3"/>
        <v>0</v>
      </c>
      <c r="M21" s="1"/>
      <c r="N21" s="1"/>
      <c r="O21" s="1"/>
      <c r="P21" s="164">
        <v>0</v>
      </c>
      <c r="Q21" s="170"/>
      <c r="R21" s="170"/>
      <c r="S21" s="164">
        <v>0</v>
      </c>
    </row>
    <row r="22" spans="1:26" x14ac:dyDescent="0.25">
      <c r="A22" s="153"/>
      <c r="B22" s="153"/>
      <c r="C22" s="153"/>
      <c r="D22" s="153" t="s">
        <v>63</v>
      </c>
      <c r="E22" s="153"/>
      <c r="F22" s="164"/>
      <c r="G22" s="156"/>
      <c r="H22" s="156">
        <f>ROUND((SUM(M10:M18))/1,2)</f>
        <v>0</v>
      </c>
      <c r="I22" s="156">
        <f>SUM(I11:I21)</f>
        <v>0</v>
      </c>
      <c r="J22" s="153"/>
      <c r="K22" s="153"/>
      <c r="L22" s="153">
        <f>ROUND((SUM(L10:L18))/1,2)</f>
        <v>0</v>
      </c>
      <c r="M22" s="153">
        <f>ROUND((SUM(M10:M18))/1,2)</f>
        <v>0</v>
      </c>
      <c r="N22" s="153"/>
      <c r="O22" s="153"/>
      <c r="P22" s="171">
        <f>ROUND((SUM(P10:P18))/1,2)</f>
        <v>15.56</v>
      </c>
      <c r="Q22" s="150"/>
      <c r="R22" s="150"/>
      <c r="S22" s="171">
        <f>ROUND((SUM(S10:S18))/1,2)</f>
        <v>0</v>
      </c>
      <c r="T22" s="150"/>
      <c r="U22" s="150"/>
      <c r="V22" s="150"/>
      <c r="W22" s="150"/>
      <c r="X22" s="150"/>
      <c r="Y22" s="150"/>
      <c r="Z22" s="150"/>
    </row>
    <row r="23" spans="1:26" x14ac:dyDescent="0.25">
      <c r="A23" s="1"/>
      <c r="B23" s="1"/>
      <c r="C23" s="1"/>
      <c r="D23" s="1"/>
      <c r="E23" s="1"/>
      <c r="F23" s="160"/>
      <c r="G23" s="146"/>
      <c r="H23" s="146"/>
      <c r="I23" s="146"/>
      <c r="J23" s="1"/>
      <c r="K23" s="1"/>
      <c r="L23" s="1"/>
      <c r="M23" s="1"/>
      <c r="N23" s="1"/>
      <c r="O23" s="1"/>
      <c r="P23" s="1"/>
      <c r="S23" s="1"/>
    </row>
    <row r="24" spans="1:26" x14ac:dyDescent="0.25">
      <c r="A24" s="153"/>
      <c r="B24" s="153"/>
      <c r="C24" s="153"/>
      <c r="D24" s="153" t="s">
        <v>64</v>
      </c>
      <c r="E24" s="153"/>
      <c r="F24" s="164"/>
      <c r="G24" s="154"/>
      <c r="H24" s="154"/>
      <c r="I24" s="154"/>
      <c r="J24" s="153"/>
      <c r="K24" s="153"/>
      <c r="L24" s="153"/>
      <c r="M24" s="153"/>
      <c r="N24" s="153"/>
      <c r="O24" s="153"/>
      <c r="P24" s="153"/>
      <c r="Q24" s="150"/>
      <c r="R24" s="150"/>
      <c r="S24" s="153"/>
      <c r="T24" s="150"/>
      <c r="U24" s="150"/>
      <c r="V24" s="150"/>
      <c r="W24" s="150"/>
      <c r="X24" s="150"/>
      <c r="Y24" s="150"/>
      <c r="Z24" s="150"/>
    </row>
    <row r="25" spans="1:26" ht="24.95" customHeight="1" x14ac:dyDescent="0.25">
      <c r="A25" s="168"/>
      <c r="B25" s="165" t="s">
        <v>100</v>
      </c>
      <c r="C25" s="169" t="s">
        <v>107</v>
      </c>
      <c r="D25" s="165" t="s">
        <v>108</v>
      </c>
      <c r="E25" s="165" t="s">
        <v>90</v>
      </c>
      <c r="F25" s="166">
        <v>248.596</v>
      </c>
      <c r="G25" s="167"/>
      <c r="H25" s="167"/>
      <c r="I25" s="167">
        <f t="shared" ref="I25:I31" si="4">ROUND(F25*(G25+H25),2)</f>
        <v>0</v>
      </c>
      <c r="J25" s="165">
        <f t="shared" ref="J25:J31" si="5">ROUND(F25*(N25),2)</f>
        <v>9620.67</v>
      </c>
      <c r="K25" s="1">
        <f t="shared" ref="K25:K31" si="6">ROUND(F25*(O25),2)</f>
        <v>0</v>
      </c>
      <c r="L25" s="1">
        <f>ROUND(F25*(G25),2)</f>
        <v>0</v>
      </c>
      <c r="M25" s="1"/>
      <c r="N25" s="1">
        <v>38.700000000000003</v>
      </c>
      <c r="O25" s="1"/>
      <c r="P25" s="164">
        <f t="shared" ref="P25:P31" si="7">ROUND(F25*(R25),3)</f>
        <v>480.101</v>
      </c>
      <c r="Q25" s="170"/>
      <c r="R25" s="170">
        <v>1.9312499999999999</v>
      </c>
      <c r="S25" s="164">
        <v>0</v>
      </c>
      <c r="Z25">
        <v>0</v>
      </c>
    </row>
    <row r="26" spans="1:26" ht="24.95" customHeight="1" x14ac:dyDescent="0.25">
      <c r="A26" s="168"/>
      <c r="B26" s="165" t="s">
        <v>109</v>
      </c>
      <c r="C26" s="169" t="s">
        <v>110</v>
      </c>
      <c r="D26" s="165" t="s">
        <v>111</v>
      </c>
      <c r="E26" s="165" t="s">
        <v>112</v>
      </c>
      <c r="F26" s="166">
        <v>67.5</v>
      </c>
      <c r="G26" s="167"/>
      <c r="H26" s="167"/>
      <c r="I26" s="167">
        <f t="shared" si="4"/>
        <v>0</v>
      </c>
      <c r="J26" s="165">
        <f t="shared" si="5"/>
        <v>391.5</v>
      </c>
      <c r="K26" s="1">
        <f t="shared" si="6"/>
        <v>0</v>
      </c>
      <c r="L26" s="1">
        <f>ROUND(F26*(G26),2)</f>
        <v>0</v>
      </c>
      <c r="M26" s="1"/>
      <c r="N26" s="1">
        <v>5.8</v>
      </c>
      <c r="O26" s="1"/>
      <c r="P26" s="164">
        <f t="shared" si="7"/>
        <v>10.641</v>
      </c>
      <c r="Q26" s="170"/>
      <c r="R26" s="170">
        <v>0.15765000000000001</v>
      </c>
      <c r="S26" s="164">
        <v>0</v>
      </c>
      <c r="Z26">
        <v>0</v>
      </c>
    </row>
    <row r="27" spans="1:26" ht="24.95" customHeight="1" x14ac:dyDescent="0.25">
      <c r="A27" s="168"/>
      <c r="B27" s="165" t="s">
        <v>109</v>
      </c>
      <c r="C27" s="169" t="s">
        <v>113</v>
      </c>
      <c r="D27" s="165" t="s">
        <v>114</v>
      </c>
      <c r="E27" s="165" t="s">
        <v>87</v>
      </c>
      <c r="F27" s="166">
        <v>137.68</v>
      </c>
      <c r="G27" s="167"/>
      <c r="H27" s="167"/>
      <c r="I27" s="167">
        <f t="shared" si="4"/>
        <v>0</v>
      </c>
      <c r="J27" s="165">
        <f t="shared" si="5"/>
        <v>674.63</v>
      </c>
      <c r="K27" s="1">
        <f t="shared" si="6"/>
        <v>0</v>
      </c>
      <c r="L27" s="1">
        <f>ROUND(F27*(G27),2)</f>
        <v>0</v>
      </c>
      <c r="M27" s="1"/>
      <c r="N27" s="1">
        <v>4.9000000000000004</v>
      </c>
      <c r="O27" s="1"/>
      <c r="P27" s="164">
        <f t="shared" si="7"/>
        <v>13.487</v>
      </c>
      <c r="Q27" s="170"/>
      <c r="R27" s="170">
        <v>9.7960000000000005E-2</v>
      </c>
      <c r="S27" s="164">
        <v>0</v>
      </c>
      <c r="Z27">
        <v>0</v>
      </c>
    </row>
    <row r="28" spans="1:26" ht="24.95" customHeight="1" x14ac:dyDescent="0.25">
      <c r="A28" s="168"/>
      <c r="B28" s="165" t="s">
        <v>115</v>
      </c>
      <c r="C28" s="169" t="s">
        <v>116</v>
      </c>
      <c r="D28" s="165" t="s">
        <v>117</v>
      </c>
      <c r="E28" s="165" t="s">
        <v>112</v>
      </c>
      <c r="F28" s="166">
        <v>68.84</v>
      </c>
      <c r="G28" s="167"/>
      <c r="H28" s="167"/>
      <c r="I28" s="167">
        <f t="shared" si="4"/>
        <v>0</v>
      </c>
      <c r="J28" s="165">
        <f t="shared" si="5"/>
        <v>81.23</v>
      </c>
      <c r="K28" s="1">
        <f t="shared" si="6"/>
        <v>0</v>
      </c>
      <c r="L28" s="1">
        <f>ROUND(F28*(G28),2)</f>
        <v>0</v>
      </c>
      <c r="M28" s="1"/>
      <c r="N28" s="1">
        <v>1.18</v>
      </c>
      <c r="O28" s="1"/>
      <c r="P28" s="164">
        <f t="shared" si="7"/>
        <v>1.9E-2</v>
      </c>
      <c r="Q28" s="170"/>
      <c r="R28" s="170">
        <v>2.7999999999999998E-4</v>
      </c>
      <c r="S28" s="164">
        <v>0</v>
      </c>
      <c r="Z28">
        <v>0</v>
      </c>
    </row>
    <row r="29" spans="1:26" ht="24.95" customHeight="1" x14ac:dyDescent="0.25">
      <c r="A29" s="168"/>
      <c r="B29" s="165" t="s">
        <v>118</v>
      </c>
      <c r="C29" s="169" t="s">
        <v>119</v>
      </c>
      <c r="D29" s="165" t="s">
        <v>120</v>
      </c>
      <c r="E29" s="165" t="s">
        <v>87</v>
      </c>
      <c r="F29" s="166">
        <v>145</v>
      </c>
      <c r="G29" s="167"/>
      <c r="H29" s="167"/>
      <c r="I29" s="167">
        <f t="shared" si="4"/>
        <v>0</v>
      </c>
      <c r="J29" s="165">
        <f t="shared" si="5"/>
        <v>1323.85</v>
      </c>
      <c r="K29" s="1">
        <f t="shared" si="6"/>
        <v>0</v>
      </c>
      <c r="L29" s="1"/>
      <c r="M29" s="1">
        <f>ROUND(F29*(G29),2)</f>
        <v>0</v>
      </c>
      <c r="N29" s="1">
        <v>9.1300000000000008</v>
      </c>
      <c r="O29" s="1"/>
      <c r="P29" s="164">
        <f t="shared" si="7"/>
        <v>14.065</v>
      </c>
      <c r="Q29" s="170"/>
      <c r="R29" s="170">
        <v>9.7000000000000003E-2</v>
      </c>
      <c r="S29" s="164">
        <v>0</v>
      </c>
      <c r="Z29">
        <v>0</v>
      </c>
    </row>
    <row r="30" spans="1:26" ht="24.95" customHeight="1" x14ac:dyDescent="0.25">
      <c r="A30" s="168"/>
      <c r="B30" s="165" t="s">
        <v>109</v>
      </c>
      <c r="C30" s="169" t="s">
        <v>205</v>
      </c>
      <c r="D30" s="165" t="s">
        <v>204</v>
      </c>
      <c r="E30" s="165" t="s">
        <v>90</v>
      </c>
      <c r="F30" s="166">
        <v>13.05</v>
      </c>
      <c r="G30" s="167"/>
      <c r="H30" s="167"/>
      <c r="I30" s="167">
        <f t="shared" si="4"/>
        <v>0</v>
      </c>
      <c r="J30" s="165"/>
      <c r="K30" s="1">
        <f t="shared" si="6"/>
        <v>0</v>
      </c>
      <c r="L30" s="1"/>
      <c r="M30" s="1"/>
      <c r="N30" s="1"/>
      <c r="O30" s="1"/>
      <c r="P30" s="164">
        <v>0</v>
      </c>
      <c r="Q30" s="170"/>
      <c r="R30" s="170"/>
      <c r="S30" s="164">
        <v>0</v>
      </c>
    </row>
    <row r="31" spans="1:26" ht="24.95" customHeight="1" x14ac:dyDescent="0.25">
      <c r="A31" s="168"/>
      <c r="B31" s="165" t="s">
        <v>121</v>
      </c>
      <c r="C31" s="169" t="s">
        <v>122</v>
      </c>
      <c r="D31" s="165" t="s">
        <v>123</v>
      </c>
      <c r="E31" s="165" t="s">
        <v>112</v>
      </c>
      <c r="F31" s="166">
        <v>76</v>
      </c>
      <c r="G31" s="167"/>
      <c r="H31" s="167"/>
      <c r="I31" s="167">
        <f t="shared" si="4"/>
        <v>0</v>
      </c>
      <c r="J31" s="165">
        <f t="shared" si="5"/>
        <v>95</v>
      </c>
      <c r="K31" s="1">
        <f t="shared" si="6"/>
        <v>0</v>
      </c>
      <c r="L31" s="1"/>
      <c r="M31" s="1">
        <f>ROUND(F31*(G31),2)</f>
        <v>0</v>
      </c>
      <c r="N31" s="1">
        <v>1.25</v>
      </c>
      <c r="O31" s="1"/>
      <c r="P31" s="164">
        <f t="shared" si="7"/>
        <v>1.4999999999999999E-2</v>
      </c>
      <c r="Q31" s="170"/>
      <c r="R31" s="170">
        <v>2.0000000000000001E-4</v>
      </c>
      <c r="S31" s="164">
        <v>0</v>
      </c>
      <c r="Z31">
        <v>0</v>
      </c>
    </row>
    <row r="32" spans="1:26" x14ac:dyDescent="0.25">
      <c r="A32" s="153"/>
      <c r="B32" s="153"/>
      <c r="C32" s="153"/>
      <c r="D32" s="153" t="s">
        <v>64</v>
      </c>
      <c r="E32" s="153"/>
      <c r="F32" s="164"/>
      <c r="G32" s="156"/>
      <c r="H32" s="156">
        <f>ROUND((SUM(M24:M31))/1,2)</f>
        <v>0</v>
      </c>
      <c r="I32" s="156">
        <f>ROUND((SUM(I24:I31))/1,2)</f>
        <v>0</v>
      </c>
      <c r="J32" s="153"/>
      <c r="K32" s="153"/>
      <c r="L32" s="153">
        <f>ROUND((SUM(L24:L31))/1,2)</f>
        <v>0</v>
      </c>
      <c r="M32" s="153">
        <f>ROUND((SUM(M24:M31))/1,2)</f>
        <v>0</v>
      </c>
      <c r="N32" s="153"/>
      <c r="O32" s="153"/>
      <c r="P32" s="171">
        <f>ROUND((SUM(P24:P31))/1,2)</f>
        <v>518.33000000000004</v>
      </c>
      <c r="Q32" s="150"/>
      <c r="R32" s="150"/>
      <c r="S32" s="171">
        <f>ROUND((SUM(S24:S31))/1,2)</f>
        <v>0</v>
      </c>
      <c r="T32" s="150"/>
      <c r="U32" s="150"/>
      <c r="V32" s="150"/>
      <c r="W32" s="150"/>
      <c r="X32" s="150"/>
      <c r="Y32" s="150"/>
      <c r="Z32" s="150"/>
    </row>
    <row r="33" spans="1:26" x14ac:dyDescent="0.25">
      <c r="A33" s="1"/>
      <c r="B33" s="1"/>
      <c r="C33" s="1"/>
      <c r="D33" s="1"/>
      <c r="E33" s="1"/>
      <c r="F33" s="160"/>
      <c r="G33" s="146"/>
      <c r="H33" s="146"/>
      <c r="I33" s="146"/>
      <c r="J33" s="1"/>
      <c r="K33" s="1"/>
      <c r="L33" s="1"/>
      <c r="M33" s="1"/>
      <c r="N33" s="1"/>
      <c r="O33" s="1"/>
      <c r="P33" s="1"/>
      <c r="S33" s="1"/>
    </row>
    <row r="34" spans="1:26" x14ac:dyDescent="0.25">
      <c r="A34" s="153"/>
      <c r="B34" s="153"/>
      <c r="C34" s="153"/>
      <c r="D34" s="153" t="s">
        <v>65</v>
      </c>
      <c r="E34" s="153"/>
      <c r="F34" s="164"/>
      <c r="G34" s="154"/>
      <c r="H34" s="154"/>
      <c r="I34" s="154"/>
      <c r="J34" s="153"/>
      <c r="K34" s="153"/>
      <c r="L34" s="153"/>
      <c r="M34" s="153"/>
      <c r="N34" s="153"/>
      <c r="O34" s="153"/>
      <c r="P34" s="153"/>
      <c r="Q34" s="150"/>
      <c r="R34" s="150"/>
      <c r="S34" s="153"/>
      <c r="T34" s="150"/>
      <c r="U34" s="150"/>
      <c r="V34" s="150"/>
      <c r="W34" s="150"/>
      <c r="X34" s="150"/>
      <c r="Y34" s="150"/>
      <c r="Z34" s="150"/>
    </row>
    <row r="35" spans="1:26" ht="35.1" customHeight="1" x14ac:dyDescent="0.25">
      <c r="A35" s="168"/>
      <c r="B35" s="165" t="s">
        <v>124</v>
      </c>
      <c r="C35" s="169" t="s">
        <v>125</v>
      </c>
      <c r="D35" s="165" t="s">
        <v>126</v>
      </c>
      <c r="E35" s="165" t="s">
        <v>112</v>
      </c>
      <c r="F35" s="166">
        <v>275.36</v>
      </c>
      <c r="G35" s="167"/>
      <c r="H35" s="167"/>
      <c r="I35" s="167">
        <f>ROUND(F35*(G35+H35),2)</f>
        <v>0</v>
      </c>
      <c r="J35" s="165">
        <f>ROUND(F35*(N35),2)</f>
        <v>8723.4</v>
      </c>
      <c r="K35" s="1">
        <f>ROUND(F35*(O35),2)</f>
        <v>0</v>
      </c>
      <c r="L35" s="1">
        <f>ROUND(F35*(G35),2)</f>
        <v>0</v>
      </c>
      <c r="M35" s="1"/>
      <c r="N35" s="1">
        <v>31.68</v>
      </c>
      <c r="O35" s="1"/>
      <c r="P35" s="164">
        <f>ROUND(F35*(R35),3)</f>
        <v>2.883</v>
      </c>
      <c r="Q35" s="170"/>
      <c r="R35" s="170">
        <v>1.047E-2</v>
      </c>
      <c r="S35" s="164">
        <v>0</v>
      </c>
      <c r="Z35">
        <v>0</v>
      </c>
    </row>
    <row r="36" spans="1:26" ht="24.95" customHeight="1" x14ac:dyDescent="0.25">
      <c r="A36" s="168"/>
      <c r="B36" s="165" t="s">
        <v>127</v>
      </c>
      <c r="C36" s="169" t="s">
        <v>128</v>
      </c>
      <c r="D36" s="165" t="s">
        <v>212</v>
      </c>
      <c r="E36" s="165" t="s">
        <v>112</v>
      </c>
      <c r="F36" s="166">
        <v>275.36</v>
      </c>
      <c r="G36" s="167"/>
      <c r="H36" s="167"/>
      <c r="I36" s="167">
        <f>ROUND(F36*(G36+H36),2)</f>
        <v>0</v>
      </c>
      <c r="J36" s="165">
        <f>ROUND(F36*(N36),2)</f>
        <v>3240.99</v>
      </c>
      <c r="K36" s="1">
        <f>ROUND(F36*(O36),2)</f>
        <v>0</v>
      </c>
      <c r="L36" s="1"/>
      <c r="M36" s="1">
        <f>ROUND(F36*(G36),2)</f>
        <v>0</v>
      </c>
      <c r="N36" s="1">
        <v>11.77</v>
      </c>
      <c r="O36" s="1"/>
      <c r="P36" s="164">
        <f>ROUND(F36*(R36),3)</f>
        <v>0.41299999999999998</v>
      </c>
      <c r="Q36" s="170"/>
      <c r="R36" s="170">
        <v>1.5E-3</v>
      </c>
      <c r="S36" s="164">
        <v>0</v>
      </c>
      <c r="Z36">
        <v>0</v>
      </c>
    </row>
    <row r="37" spans="1:26" x14ac:dyDescent="0.25">
      <c r="A37" s="153"/>
      <c r="B37" s="153"/>
      <c r="C37" s="153"/>
      <c r="D37" s="153" t="s">
        <v>65</v>
      </c>
      <c r="E37" s="153"/>
      <c r="F37" s="164"/>
      <c r="G37" s="156"/>
      <c r="H37" s="156">
        <f>ROUND((SUM(M34:M36))/1,2)</f>
        <v>0</v>
      </c>
      <c r="I37" s="156">
        <f>ROUND((SUM(I34:I36))/1,2)</f>
        <v>0</v>
      </c>
      <c r="J37" s="153"/>
      <c r="K37" s="153"/>
      <c r="L37" s="153">
        <f>ROUND((SUM(L34:L36))/1,2)</f>
        <v>0</v>
      </c>
      <c r="M37" s="153">
        <f>ROUND((SUM(M34:M36))/1,2)</f>
        <v>0</v>
      </c>
      <c r="N37" s="153"/>
      <c r="O37" s="153"/>
      <c r="P37" s="171">
        <f>ROUND((SUM(P34:P36))/1,2)</f>
        <v>3.3</v>
      </c>
      <c r="Q37" s="150"/>
      <c r="R37" s="150"/>
      <c r="S37" s="171">
        <f>ROUND((SUM(S34:S36))/1,2)</f>
        <v>0</v>
      </c>
      <c r="T37" s="150"/>
      <c r="U37" s="150"/>
      <c r="V37" s="150"/>
      <c r="W37" s="150"/>
      <c r="X37" s="150"/>
      <c r="Y37" s="150"/>
      <c r="Z37" s="150"/>
    </row>
    <row r="38" spans="1:26" x14ac:dyDescent="0.25">
      <c r="A38" s="1"/>
      <c r="B38" s="1"/>
      <c r="C38" s="1"/>
      <c r="D38" s="1"/>
      <c r="E38" s="1"/>
      <c r="F38" s="160"/>
      <c r="G38" s="146"/>
      <c r="H38" s="146"/>
      <c r="I38" s="146"/>
      <c r="J38" s="1"/>
      <c r="K38" s="1"/>
      <c r="L38" s="1"/>
      <c r="M38" s="1"/>
      <c r="N38" s="1"/>
      <c r="O38" s="1"/>
      <c r="P38" s="1"/>
      <c r="S38" s="1"/>
    </row>
    <row r="39" spans="1:26" x14ac:dyDescent="0.25">
      <c r="A39" s="153"/>
      <c r="B39" s="153"/>
      <c r="C39" s="153"/>
      <c r="D39" s="153" t="s">
        <v>66</v>
      </c>
      <c r="E39" s="153"/>
      <c r="F39" s="164"/>
      <c r="G39" s="154"/>
      <c r="H39" s="154"/>
      <c r="I39" s="154"/>
      <c r="J39" s="153"/>
      <c r="K39" s="153"/>
      <c r="L39" s="153"/>
      <c r="M39" s="153"/>
      <c r="N39" s="153"/>
      <c r="O39" s="153"/>
      <c r="P39" s="153"/>
      <c r="Q39" s="150"/>
      <c r="R39" s="150"/>
      <c r="S39" s="153"/>
      <c r="T39" s="150"/>
      <c r="U39" s="150"/>
      <c r="V39" s="150"/>
      <c r="W39" s="150"/>
      <c r="X39" s="150"/>
      <c r="Y39" s="150"/>
      <c r="Z39" s="150"/>
    </row>
    <row r="40" spans="1:26" ht="24.95" customHeight="1" x14ac:dyDescent="0.25">
      <c r="A40" s="168"/>
      <c r="B40" s="165" t="s">
        <v>129</v>
      </c>
      <c r="C40" s="169" t="s">
        <v>130</v>
      </c>
      <c r="D40" s="165" t="s">
        <v>131</v>
      </c>
      <c r="E40" s="165" t="s">
        <v>87</v>
      </c>
      <c r="F40" s="166">
        <v>160</v>
      </c>
      <c r="G40" s="167"/>
      <c r="H40" s="167"/>
      <c r="I40" s="167">
        <f t="shared" ref="I40:I49" si="8">ROUND(F40*(G40+H40),2)</f>
        <v>0</v>
      </c>
      <c r="J40" s="165">
        <f t="shared" ref="J40:J49" si="9">ROUND(F40*(N40),2)</f>
        <v>318.39999999999998</v>
      </c>
      <c r="K40" s="1">
        <f t="shared" ref="K40:K49" si="10">ROUND(F40*(O40),2)</f>
        <v>0</v>
      </c>
      <c r="L40" s="1">
        <f>ROUND(F40*(G40),2)</f>
        <v>0</v>
      </c>
      <c r="M40" s="1"/>
      <c r="N40" s="1">
        <v>1.99</v>
      </c>
      <c r="O40" s="1"/>
      <c r="P40" s="164">
        <v>0</v>
      </c>
      <c r="Q40" s="170"/>
      <c r="R40" s="170"/>
      <c r="S40" s="164">
        <v>0</v>
      </c>
      <c r="Z40">
        <v>0</v>
      </c>
    </row>
    <row r="41" spans="1:26" ht="24.95" customHeight="1" x14ac:dyDescent="0.25">
      <c r="A41" s="168"/>
      <c r="B41" s="165" t="s">
        <v>132</v>
      </c>
      <c r="C41" s="169" t="s">
        <v>133</v>
      </c>
      <c r="D41" s="165" t="s">
        <v>134</v>
      </c>
      <c r="E41" s="165" t="s">
        <v>87</v>
      </c>
      <c r="F41" s="166">
        <v>160</v>
      </c>
      <c r="G41" s="167"/>
      <c r="H41" s="167"/>
      <c r="I41" s="167">
        <f t="shared" si="8"/>
        <v>0</v>
      </c>
      <c r="J41" s="165">
        <f t="shared" si="9"/>
        <v>984</v>
      </c>
      <c r="K41" s="1">
        <f t="shared" si="10"/>
        <v>0</v>
      </c>
      <c r="L41" s="1">
        <f>ROUND(F41*(G41),2)</f>
        <v>0</v>
      </c>
      <c r="M41" s="1"/>
      <c r="N41" s="1">
        <v>6.15</v>
      </c>
      <c r="O41" s="1"/>
      <c r="P41" s="164">
        <f>ROUND(F41*(R41),3)</f>
        <v>2E-3</v>
      </c>
      <c r="Q41" s="170"/>
      <c r="R41" s="170">
        <v>1.0000000000000001E-5</v>
      </c>
      <c r="S41" s="164">
        <v>0</v>
      </c>
      <c r="Z41">
        <v>0</v>
      </c>
    </row>
    <row r="42" spans="1:26" ht="24.95" customHeight="1" x14ac:dyDescent="0.25">
      <c r="A42" s="168"/>
      <c r="B42" s="165" t="s">
        <v>132</v>
      </c>
      <c r="C42" s="169" t="s">
        <v>135</v>
      </c>
      <c r="D42" s="165" t="s">
        <v>136</v>
      </c>
      <c r="E42" s="165" t="s">
        <v>137</v>
      </c>
      <c r="F42" s="166">
        <v>1</v>
      </c>
      <c r="G42" s="167"/>
      <c r="H42" s="167"/>
      <c r="I42" s="167">
        <f t="shared" si="8"/>
        <v>0</v>
      </c>
      <c r="J42" s="165">
        <f t="shared" si="9"/>
        <v>135.5</v>
      </c>
      <c r="K42" s="1">
        <f t="shared" si="10"/>
        <v>0</v>
      </c>
      <c r="L42" s="1">
        <f>ROUND(F42*(G42),2)</f>
        <v>0</v>
      </c>
      <c r="M42" s="1"/>
      <c r="N42" s="1">
        <v>135.5</v>
      </c>
      <c r="O42" s="1"/>
      <c r="P42" s="164">
        <f>ROUND(F42*(R42),3)</f>
        <v>0.34100000000000003</v>
      </c>
      <c r="Q42" s="170"/>
      <c r="R42" s="170">
        <v>0.34110000000000001</v>
      </c>
      <c r="S42" s="164">
        <v>0</v>
      </c>
      <c r="Z42">
        <v>0</v>
      </c>
    </row>
    <row r="43" spans="1:26" ht="24.95" customHeight="1" x14ac:dyDescent="0.25">
      <c r="A43" s="168"/>
      <c r="B43" s="165" t="s">
        <v>138</v>
      </c>
      <c r="C43" s="169" t="s">
        <v>139</v>
      </c>
      <c r="D43" s="165" t="s">
        <v>140</v>
      </c>
      <c r="E43" s="165" t="s">
        <v>137</v>
      </c>
      <c r="F43" s="166">
        <v>10</v>
      </c>
      <c r="G43" s="167"/>
      <c r="H43" s="167"/>
      <c r="I43" s="167">
        <f t="shared" si="8"/>
        <v>0</v>
      </c>
      <c r="J43" s="165">
        <f t="shared" si="9"/>
        <v>926.2</v>
      </c>
      <c r="K43" s="1">
        <f t="shared" si="10"/>
        <v>0</v>
      </c>
      <c r="L43" s="1">
        <f>ROUND(F43*(G43),2)</f>
        <v>0</v>
      </c>
      <c r="M43" s="1"/>
      <c r="N43" s="1">
        <v>92.62</v>
      </c>
      <c r="O43" s="1"/>
      <c r="P43" s="164">
        <f>ROUND(F43*(R43),3)</f>
        <v>0.253</v>
      </c>
      <c r="Q43" s="170"/>
      <c r="R43" s="170">
        <v>2.53E-2</v>
      </c>
      <c r="S43" s="164">
        <v>0</v>
      </c>
      <c r="Z43">
        <v>0</v>
      </c>
    </row>
    <row r="44" spans="1:26" ht="24.95" customHeight="1" x14ac:dyDescent="0.25">
      <c r="A44" s="168"/>
      <c r="B44" s="165" t="s">
        <v>141</v>
      </c>
      <c r="C44" s="169" t="s">
        <v>142</v>
      </c>
      <c r="D44" s="165" t="s">
        <v>143</v>
      </c>
      <c r="E44" s="165" t="s">
        <v>87</v>
      </c>
      <c r="F44" s="166">
        <v>160</v>
      </c>
      <c r="G44" s="167"/>
      <c r="H44" s="167"/>
      <c r="I44" s="167">
        <f t="shared" si="8"/>
        <v>0</v>
      </c>
      <c r="J44" s="165">
        <f t="shared" si="9"/>
        <v>68.8</v>
      </c>
      <c r="K44" s="1">
        <f t="shared" si="10"/>
        <v>0</v>
      </c>
      <c r="L44" s="1">
        <f>ROUND(F44*(G44),2)</f>
        <v>0</v>
      </c>
      <c r="M44" s="1"/>
      <c r="N44" s="1">
        <v>0.43</v>
      </c>
      <c r="O44" s="1"/>
      <c r="P44" s="164">
        <v>0</v>
      </c>
      <c r="Q44" s="170"/>
      <c r="R44" s="170"/>
      <c r="S44" s="164">
        <v>0</v>
      </c>
      <c r="Z44">
        <v>0</v>
      </c>
    </row>
    <row r="45" spans="1:26" ht="24.95" customHeight="1" x14ac:dyDescent="0.25">
      <c r="A45" s="168"/>
      <c r="B45" s="165" t="s">
        <v>144</v>
      </c>
      <c r="C45" s="169" t="s">
        <v>145</v>
      </c>
      <c r="D45" s="165" t="s">
        <v>146</v>
      </c>
      <c r="E45" s="165" t="s">
        <v>137</v>
      </c>
      <c r="F45" s="166">
        <v>1</v>
      </c>
      <c r="G45" s="167"/>
      <c r="H45" s="167"/>
      <c r="I45" s="167">
        <f t="shared" si="8"/>
        <v>0</v>
      </c>
      <c r="J45" s="165">
        <f t="shared" si="9"/>
        <v>95.5</v>
      </c>
      <c r="K45" s="1">
        <f t="shared" si="10"/>
        <v>0</v>
      </c>
      <c r="L45" s="1"/>
      <c r="M45" s="1">
        <f>ROUND(F45*(G45),2)</f>
        <v>0</v>
      </c>
      <c r="N45" s="1">
        <v>95.5</v>
      </c>
      <c r="O45" s="1"/>
      <c r="P45" s="164">
        <v>0</v>
      </c>
      <c r="Q45" s="170"/>
      <c r="R45" s="170"/>
      <c r="S45" s="164">
        <v>0</v>
      </c>
      <c r="Z45">
        <v>0</v>
      </c>
    </row>
    <row r="46" spans="1:26" ht="24.95" customHeight="1" x14ac:dyDescent="0.25">
      <c r="A46" s="168"/>
      <c r="B46" s="165" t="s">
        <v>127</v>
      </c>
      <c r="C46" s="169" t="s">
        <v>147</v>
      </c>
      <c r="D46" s="165" t="s">
        <v>148</v>
      </c>
      <c r="E46" s="165" t="s">
        <v>87</v>
      </c>
      <c r="F46" s="166">
        <v>160</v>
      </c>
      <c r="G46" s="167"/>
      <c r="H46" s="167"/>
      <c r="I46" s="167">
        <f t="shared" si="8"/>
        <v>0</v>
      </c>
      <c r="J46" s="165">
        <f t="shared" si="9"/>
        <v>40</v>
      </c>
      <c r="K46" s="1">
        <f t="shared" si="10"/>
        <v>0</v>
      </c>
      <c r="L46" s="1"/>
      <c r="M46" s="1">
        <f>ROUND(F46*(G46),2)</f>
        <v>0</v>
      </c>
      <c r="N46" s="1">
        <v>0.25</v>
      </c>
      <c r="O46" s="1"/>
      <c r="P46" s="164">
        <f>ROUND(F46*(R46),3)</f>
        <v>3.2000000000000001E-2</v>
      </c>
      <c r="Q46" s="170"/>
      <c r="R46" s="170">
        <v>2.0000000000000001E-4</v>
      </c>
      <c r="S46" s="164">
        <v>0</v>
      </c>
      <c r="Z46">
        <v>0</v>
      </c>
    </row>
    <row r="47" spans="1:26" ht="24.95" customHeight="1" x14ac:dyDescent="0.25">
      <c r="A47" s="168"/>
      <c r="B47" s="165" t="s">
        <v>127</v>
      </c>
      <c r="C47" s="169" t="s">
        <v>206</v>
      </c>
      <c r="D47" s="165" t="s">
        <v>207</v>
      </c>
      <c r="E47" s="165" t="s">
        <v>87</v>
      </c>
      <c r="F47" s="166">
        <v>160</v>
      </c>
      <c r="G47" s="167"/>
      <c r="H47" s="167"/>
      <c r="I47" s="167">
        <f t="shared" si="8"/>
        <v>0</v>
      </c>
      <c r="J47" s="165"/>
      <c r="K47" s="1">
        <f t="shared" si="10"/>
        <v>0</v>
      </c>
      <c r="L47" s="1"/>
      <c r="M47" s="1"/>
      <c r="N47" s="1"/>
      <c r="O47" s="1"/>
      <c r="P47" s="164">
        <v>0</v>
      </c>
      <c r="Q47" s="170"/>
      <c r="R47" s="170"/>
      <c r="S47" s="164">
        <v>0</v>
      </c>
    </row>
    <row r="48" spans="1:26" ht="24.95" customHeight="1" x14ac:dyDescent="0.25">
      <c r="A48" s="168"/>
      <c r="B48" s="165" t="s">
        <v>127</v>
      </c>
      <c r="C48" s="169" t="s">
        <v>149</v>
      </c>
      <c r="D48" s="165" t="s">
        <v>150</v>
      </c>
      <c r="E48" s="165" t="s">
        <v>87</v>
      </c>
      <c r="F48" s="166">
        <v>160</v>
      </c>
      <c r="G48" s="167"/>
      <c r="H48" s="167"/>
      <c r="I48" s="167">
        <f t="shared" si="8"/>
        <v>0</v>
      </c>
      <c r="J48" s="165">
        <f t="shared" si="9"/>
        <v>1476.8</v>
      </c>
      <c r="K48" s="1">
        <f t="shared" si="10"/>
        <v>0</v>
      </c>
      <c r="L48" s="1"/>
      <c r="M48" s="1">
        <f>ROUND(F48*(G48),2)</f>
        <v>0</v>
      </c>
      <c r="N48" s="1">
        <v>9.23</v>
      </c>
      <c r="O48" s="1"/>
      <c r="P48" s="164">
        <f>ROUND(F48*(R48),3)</f>
        <v>0.33</v>
      </c>
      <c r="Q48" s="170"/>
      <c r="R48" s="170">
        <v>2.0600000000000002E-3</v>
      </c>
      <c r="S48" s="164">
        <v>0</v>
      </c>
      <c r="Z48">
        <v>0</v>
      </c>
    </row>
    <row r="49" spans="1:26" ht="24.95" customHeight="1" x14ac:dyDescent="0.25">
      <c r="A49" s="168"/>
      <c r="B49" s="165" t="s">
        <v>118</v>
      </c>
      <c r="C49" s="169" t="s">
        <v>151</v>
      </c>
      <c r="D49" s="165" t="s">
        <v>152</v>
      </c>
      <c r="E49" s="165" t="s">
        <v>137</v>
      </c>
      <c r="F49" s="166">
        <v>1</v>
      </c>
      <c r="G49" s="167"/>
      <c r="H49" s="167"/>
      <c r="I49" s="167">
        <f t="shared" si="8"/>
        <v>0</v>
      </c>
      <c r="J49" s="165">
        <f t="shared" si="9"/>
        <v>345.5</v>
      </c>
      <c r="K49" s="1">
        <f t="shared" si="10"/>
        <v>0</v>
      </c>
      <c r="L49" s="1"/>
      <c r="M49" s="1">
        <f>ROUND(F49*(G49),2)</f>
        <v>0</v>
      </c>
      <c r="N49" s="1">
        <v>345.5</v>
      </c>
      <c r="O49" s="1"/>
      <c r="P49" s="164">
        <f>ROUND(F49*(R49),3)</f>
        <v>6.5000000000000002E-2</v>
      </c>
      <c r="Q49" s="170"/>
      <c r="R49" s="170">
        <v>6.5000000000000002E-2</v>
      </c>
      <c r="S49" s="164">
        <v>0</v>
      </c>
      <c r="Z49">
        <v>0</v>
      </c>
    </row>
    <row r="50" spans="1:26" x14ac:dyDescent="0.25">
      <c r="A50" s="153"/>
      <c r="B50" s="153"/>
      <c r="C50" s="153"/>
      <c r="D50" s="153" t="s">
        <v>66</v>
      </c>
      <c r="E50" s="153"/>
      <c r="F50" s="164"/>
      <c r="G50" s="156"/>
      <c r="H50" s="156">
        <f>ROUND((SUM(M39:M49))/1,2)</f>
        <v>0</v>
      </c>
      <c r="I50" s="156">
        <f>ROUND((SUM(I39:I49))/1,2)</f>
        <v>0</v>
      </c>
      <c r="J50" s="153"/>
      <c r="K50" s="153"/>
      <c r="L50" s="153">
        <f>ROUND((SUM(L39:L49))/1,2)</f>
        <v>0</v>
      </c>
      <c r="M50" s="153">
        <f>ROUND((SUM(M39:M49))/1,2)</f>
        <v>0</v>
      </c>
      <c r="N50" s="153"/>
      <c r="O50" s="153"/>
      <c r="P50" s="171">
        <f>ROUND((SUM(P39:P49))/1,2)</f>
        <v>1.02</v>
      </c>
      <c r="Q50" s="150"/>
      <c r="R50" s="150"/>
      <c r="S50" s="171">
        <f>ROUND((SUM(S39:S49))/1,2)</f>
        <v>0</v>
      </c>
      <c r="T50" s="150"/>
      <c r="U50" s="150"/>
      <c r="V50" s="150"/>
      <c r="W50" s="150"/>
      <c r="X50" s="150"/>
      <c r="Y50" s="150"/>
      <c r="Z50" s="150"/>
    </row>
    <row r="51" spans="1:26" x14ac:dyDescent="0.25">
      <c r="A51" s="1"/>
      <c r="B51" s="1"/>
      <c r="C51" s="1"/>
      <c r="D51" s="1"/>
      <c r="E51" s="1"/>
      <c r="F51" s="160"/>
      <c r="G51" s="146"/>
      <c r="H51" s="146"/>
      <c r="I51" s="146"/>
      <c r="J51" s="1"/>
      <c r="K51" s="1"/>
      <c r="L51" s="1"/>
      <c r="M51" s="1"/>
      <c r="N51" s="1"/>
      <c r="O51" s="1"/>
      <c r="P51" s="1"/>
      <c r="S51" s="1"/>
    </row>
    <row r="52" spans="1:26" x14ac:dyDescent="0.25">
      <c r="A52" s="153"/>
      <c r="B52" s="153"/>
      <c r="C52" s="153"/>
      <c r="D52" s="153" t="s">
        <v>67</v>
      </c>
      <c r="E52" s="153"/>
      <c r="F52" s="164"/>
      <c r="G52" s="154"/>
      <c r="H52" s="154"/>
      <c r="I52" s="154"/>
      <c r="J52" s="153"/>
      <c r="K52" s="153"/>
      <c r="L52" s="153"/>
      <c r="M52" s="153"/>
      <c r="N52" s="153"/>
      <c r="O52" s="153"/>
      <c r="P52" s="153"/>
      <c r="Q52" s="150"/>
      <c r="R52" s="150"/>
      <c r="S52" s="153"/>
      <c r="T52" s="150"/>
      <c r="U52" s="150"/>
      <c r="V52" s="150"/>
      <c r="W52" s="150"/>
      <c r="X52" s="150"/>
      <c r="Y52" s="150"/>
      <c r="Z52" s="150"/>
    </row>
    <row r="53" spans="1:26" ht="24.95" customHeight="1" x14ac:dyDescent="0.25">
      <c r="A53" s="168"/>
      <c r="B53" s="165" t="s">
        <v>153</v>
      </c>
      <c r="C53" s="169" t="s">
        <v>154</v>
      </c>
      <c r="D53" s="165" t="s">
        <v>155</v>
      </c>
      <c r="E53" s="165" t="s">
        <v>156</v>
      </c>
      <c r="F53" s="166">
        <v>50.012799999999999</v>
      </c>
      <c r="G53" s="167"/>
      <c r="H53" s="167"/>
      <c r="I53" s="167">
        <f>ROUND(F53*(G53+H53),2)</f>
        <v>0</v>
      </c>
      <c r="J53" s="165">
        <f>ROUND(F53*(N53),2)</f>
        <v>22.51</v>
      </c>
      <c r="K53" s="1">
        <f>ROUND(F53*(O53),2)</f>
        <v>0</v>
      </c>
      <c r="L53" s="1">
        <f>ROUND(F53*(G53),2)</f>
        <v>0</v>
      </c>
      <c r="M53" s="1"/>
      <c r="N53" s="1">
        <v>0.45</v>
      </c>
      <c r="O53" s="1"/>
      <c r="P53" s="164">
        <v>0</v>
      </c>
      <c r="Q53" s="164">
        <v>0</v>
      </c>
      <c r="R53" s="164">
        <v>0</v>
      </c>
      <c r="S53" s="164">
        <v>0</v>
      </c>
      <c r="Z53">
        <v>0</v>
      </c>
    </row>
    <row r="54" spans="1:26" ht="24.95" customHeight="1" x14ac:dyDescent="0.25">
      <c r="A54" s="168"/>
      <c r="B54" s="165" t="s">
        <v>153</v>
      </c>
      <c r="C54" s="169" t="s">
        <v>157</v>
      </c>
      <c r="D54" s="165" t="s">
        <v>158</v>
      </c>
      <c r="E54" s="165" t="s">
        <v>156</v>
      </c>
      <c r="F54" s="166">
        <v>50.012799999999999</v>
      </c>
      <c r="G54" s="167"/>
      <c r="H54" s="167"/>
      <c r="I54" s="167">
        <f>ROUND(F54*(G54+H54),2)</f>
        <v>0</v>
      </c>
      <c r="J54" s="165">
        <f>ROUND(F54*(N54),2)</f>
        <v>422.11</v>
      </c>
      <c r="K54" s="1">
        <f>ROUND(F54*(O54),2)</f>
        <v>0</v>
      </c>
      <c r="L54" s="1">
        <f>ROUND(F54*(G54),2)</f>
        <v>0</v>
      </c>
      <c r="M54" s="1"/>
      <c r="N54" s="1">
        <v>8.44</v>
      </c>
      <c r="O54" s="1"/>
      <c r="P54" s="164">
        <v>0</v>
      </c>
      <c r="Q54" s="164">
        <v>0</v>
      </c>
      <c r="R54" s="164">
        <v>0</v>
      </c>
      <c r="S54" s="164">
        <v>0</v>
      </c>
      <c r="Z54">
        <v>0</v>
      </c>
    </row>
    <row r="55" spans="1:26" ht="24.95" customHeight="1" x14ac:dyDescent="0.25">
      <c r="A55" s="168"/>
      <c r="B55" s="165" t="s">
        <v>153</v>
      </c>
      <c r="C55" s="169" t="s">
        <v>159</v>
      </c>
      <c r="D55" s="165" t="s">
        <v>160</v>
      </c>
      <c r="E55" s="165" t="s">
        <v>156</v>
      </c>
      <c r="F55" s="166">
        <v>50.012799999999999</v>
      </c>
      <c r="G55" s="167"/>
      <c r="H55" s="167"/>
      <c r="I55" s="167">
        <f>ROUND(F55*(G55+H55),2)</f>
        <v>0</v>
      </c>
      <c r="J55" s="165">
        <f>ROUND(F55*(N55),2)</f>
        <v>47.51</v>
      </c>
      <c r="K55" s="1">
        <f>ROUND(F55*(O55),2)</f>
        <v>0</v>
      </c>
      <c r="L55" s="1">
        <f>ROUND(F55*(G55),2)</f>
        <v>0</v>
      </c>
      <c r="M55" s="1"/>
      <c r="N55" s="1">
        <v>0.95</v>
      </c>
      <c r="O55" s="1"/>
      <c r="P55" s="164">
        <v>0</v>
      </c>
      <c r="Q55" s="164">
        <v>0</v>
      </c>
      <c r="R55" s="164">
        <v>0</v>
      </c>
      <c r="S55" s="164">
        <v>0</v>
      </c>
      <c r="Z55">
        <v>0</v>
      </c>
    </row>
    <row r="56" spans="1:26" ht="35.1" customHeight="1" x14ac:dyDescent="0.25">
      <c r="A56" s="168"/>
      <c r="B56" s="165" t="s">
        <v>153</v>
      </c>
      <c r="C56" s="169" t="s">
        <v>161</v>
      </c>
      <c r="D56" s="165" t="s">
        <v>162</v>
      </c>
      <c r="E56" s="165" t="s">
        <v>156</v>
      </c>
      <c r="F56" s="166">
        <v>50.012799999999999</v>
      </c>
      <c r="G56" s="167"/>
      <c r="H56" s="167"/>
      <c r="I56" s="167">
        <f>ROUND(F56*(G56+H56),2)</f>
        <v>0</v>
      </c>
      <c r="J56" s="165">
        <f>ROUND(F56*(N56),2)</f>
        <v>2184.06</v>
      </c>
      <c r="K56" s="1">
        <f>ROUND(F56*(O56),2)</f>
        <v>0</v>
      </c>
      <c r="L56" s="1">
        <f>ROUND(F56*(G56),2)</f>
        <v>0</v>
      </c>
      <c r="M56" s="1"/>
      <c r="N56" s="1">
        <v>43.67</v>
      </c>
      <c r="O56" s="1"/>
      <c r="P56" s="164">
        <v>0</v>
      </c>
      <c r="Q56" s="164">
        <v>0</v>
      </c>
      <c r="R56" s="164">
        <v>0</v>
      </c>
      <c r="S56" s="164">
        <v>0</v>
      </c>
      <c r="Z56">
        <v>0</v>
      </c>
    </row>
    <row r="57" spans="1:26" x14ac:dyDescent="0.25">
      <c r="A57" s="153"/>
      <c r="B57" s="153"/>
      <c r="C57" s="153"/>
      <c r="D57" s="153" t="s">
        <v>67</v>
      </c>
      <c r="E57" s="153"/>
      <c r="F57" s="164"/>
      <c r="G57" s="156"/>
      <c r="H57" s="156">
        <f>ROUND((SUM(M52:M56))/1,2)</f>
        <v>0</v>
      </c>
      <c r="I57" s="156">
        <f>ROUND((SUM(I52:I56))/1,2)</f>
        <v>0</v>
      </c>
      <c r="J57" s="153"/>
      <c r="K57" s="153"/>
      <c r="L57" s="153">
        <f>ROUND((SUM(L52:L56))/1,2)</f>
        <v>0</v>
      </c>
      <c r="M57" s="153">
        <f>ROUND((SUM(M52:M56))/1,2)</f>
        <v>0</v>
      </c>
      <c r="N57" s="153"/>
      <c r="O57" s="153"/>
      <c r="P57" s="171">
        <f>ROUND((SUM(P52:P56))/1,2)</f>
        <v>0</v>
      </c>
      <c r="Q57" s="150"/>
      <c r="R57" s="150"/>
      <c r="S57" s="171">
        <f>ROUND((SUM(S52:S56))/1,2)</f>
        <v>0</v>
      </c>
      <c r="T57" s="150"/>
      <c r="U57" s="150"/>
      <c r="V57" s="150"/>
      <c r="W57" s="150"/>
      <c r="X57" s="150"/>
      <c r="Y57" s="150"/>
      <c r="Z57" s="150"/>
    </row>
    <row r="58" spans="1:26" x14ac:dyDescent="0.25">
      <c r="A58" s="1"/>
      <c r="B58" s="1"/>
      <c r="C58" s="1"/>
      <c r="D58" s="1"/>
      <c r="E58" s="1"/>
      <c r="F58" s="160"/>
      <c r="G58" s="146"/>
      <c r="H58" s="146"/>
      <c r="I58" s="146"/>
      <c r="J58" s="1"/>
      <c r="K58" s="1"/>
      <c r="L58" s="1"/>
      <c r="M58" s="1"/>
      <c r="N58" s="1"/>
      <c r="O58" s="1"/>
      <c r="P58" s="1"/>
      <c r="S58" s="1"/>
    </row>
    <row r="59" spans="1:26" x14ac:dyDescent="0.25">
      <c r="A59" s="153"/>
      <c r="B59" s="153"/>
      <c r="C59" s="153"/>
      <c r="D59" s="153" t="s">
        <v>68</v>
      </c>
      <c r="E59" s="153"/>
      <c r="F59" s="164"/>
      <c r="G59" s="154"/>
      <c r="H59" s="154"/>
      <c r="I59" s="154"/>
      <c r="J59" s="153"/>
      <c r="K59" s="153"/>
      <c r="L59" s="153"/>
      <c r="M59" s="153"/>
      <c r="N59" s="153"/>
      <c r="O59" s="153"/>
      <c r="P59" s="153"/>
      <c r="Q59" s="150"/>
      <c r="R59" s="150"/>
      <c r="S59" s="153"/>
      <c r="T59" s="150"/>
      <c r="U59" s="150"/>
      <c r="V59" s="150"/>
      <c r="W59" s="150"/>
      <c r="X59" s="150"/>
      <c r="Y59" s="150"/>
      <c r="Z59" s="150"/>
    </row>
    <row r="60" spans="1:26" ht="24.95" customHeight="1" x14ac:dyDescent="0.25">
      <c r="A60" s="168"/>
      <c r="B60" s="165" t="s">
        <v>153</v>
      </c>
      <c r="C60" s="169" t="s">
        <v>163</v>
      </c>
      <c r="D60" s="165" t="s">
        <v>164</v>
      </c>
      <c r="E60" s="165" t="s">
        <v>90</v>
      </c>
      <c r="F60" s="166">
        <v>20.652000000000001</v>
      </c>
      <c r="G60" s="167"/>
      <c r="H60" s="167"/>
      <c r="I60" s="167">
        <f>ROUND(F60*(G60+H60),2)</f>
        <v>0</v>
      </c>
      <c r="J60" s="165">
        <f>ROUND(F60*(N60),2)</f>
        <v>2476.38</v>
      </c>
      <c r="K60" s="1">
        <f>ROUND(F60*(O60),2)</f>
        <v>0</v>
      </c>
      <c r="L60" s="1">
        <f>ROUND(F60*(G60),2)</f>
        <v>0</v>
      </c>
      <c r="M60" s="1"/>
      <c r="N60" s="1">
        <v>119.91</v>
      </c>
      <c r="O60" s="1"/>
      <c r="P60" s="164">
        <v>0</v>
      </c>
      <c r="Q60" s="170"/>
      <c r="R60" s="170"/>
      <c r="S60" s="164">
        <f>ROUND(F60*(X60),3)</f>
        <v>49.564999999999998</v>
      </c>
      <c r="X60">
        <v>2.4</v>
      </c>
      <c r="Z60">
        <v>0</v>
      </c>
    </row>
    <row r="61" spans="1:26" ht="24.95" customHeight="1" x14ac:dyDescent="0.25">
      <c r="A61" s="168"/>
      <c r="B61" s="165" t="s">
        <v>153</v>
      </c>
      <c r="C61" s="169" t="s">
        <v>165</v>
      </c>
      <c r="D61" s="165" t="s">
        <v>166</v>
      </c>
      <c r="E61" s="165" t="s">
        <v>137</v>
      </c>
      <c r="F61" s="166">
        <v>16</v>
      </c>
      <c r="G61" s="167"/>
      <c r="H61" s="167"/>
      <c r="I61" s="167">
        <f>ROUND(F61*(G61+H61),2)</f>
        <v>0</v>
      </c>
      <c r="J61" s="165">
        <f>ROUND(F61*(N61),2)</f>
        <v>40</v>
      </c>
      <c r="K61" s="1">
        <f>ROUND(F61*(O61),2)</f>
        <v>0</v>
      </c>
      <c r="L61" s="1">
        <f>ROUND(F61*(G61),2)</f>
        <v>0</v>
      </c>
      <c r="M61" s="1"/>
      <c r="N61" s="1">
        <v>2.5</v>
      </c>
      <c r="O61" s="1"/>
      <c r="P61" s="164">
        <v>0</v>
      </c>
      <c r="Q61" s="170"/>
      <c r="R61" s="170"/>
      <c r="S61" s="164">
        <v>0</v>
      </c>
      <c r="Z61">
        <v>0</v>
      </c>
    </row>
    <row r="62" spans="1:26" ht="24.95" customHeight="1" x14ac:dyDescent="0.25">
      <c r="A62" s="168"/>
      <c r="B62" s="165" t="s">
        <v>153</v>
      </c>
      <c r="C62" s="169" t="s">
        <v>167</v>
      </c>
      <c r="D62" s="165" t="s">
        <v>168</v>
      </c>
      <c r="E62" s="165" t="s">
        <v>137</v>
      </c>
      <c r="F62" s="166">
        <v>16</v>
      </c>
      <c r="G62" s="167"/>
      <c r="H62" s="167"/>
      <c r="I62" s="167">
        <f>ROUND(F62*(G62+H62),2)</f>
        <v>0</v>
      </c>
      <c r="J62" s="165">
        <f>ROUND(F62*(N62),2)</f>
        <v>200</v>
      </c>
      <c r="K62" s="1">
        <f>ROUND(F62*(O62),2)</f>
        <v>0</v>
      </c>
      <c r="L62" s="1">
        <f>ROUND(F62*(G62),2)</f>
        <v>0</v>
      </c>
      <c r="M62" s="1"/>
      <c r="N62" s="1">
        <v>12.5</v>
      </c>
      <c r="O62" s="1"/>
      <c r="P62" s="164">
        <v>0</v>
      </c>
      <c r="Q62" s="164">
        <v>0</v>
      </c>
      <c r="R62" s="164">
        <v>0</v>
      </c>
      <c r="S62" s="164">
        <v>0</v>
      </c>
      <c r="X62">
        <v>2.8000000000000001E-2</v>
      </c>
      <c r="Z62">
        <v>0</v>
      </c>
    </row>
    <row r="63" spans="1:26" x14ac:dyDescent="0.25">
      <c r="A63" s="153"/>
      <c r="B63" s="153"/>
      <c r="C63" s="153"/>
      <c r="D63" s="153" t="s">
        <v>68</v>
      </c>
      <c r="E63" s="153"/>
      <c r="F63" s="164"/>
      <c r="G63" s="156"/>
      <c r="H63" s="156">
        <f>ROUND((SUM(M59:M62))/1,2)</f>
        <v>0</v>
      </c>
      <c r="I63" s="156">
        <f>ROUND((SUM(I59:I62))/1,2)</f>
        <v>0</v>
      </c>
      <c r="J63" s="153"/>
      <c r="K63" s="153"/>
      <c r="L63" s="153">
        <f>ROUND((SUM(L59:L62))/1,2)</f>
        <v>0</v>
      </c>
      <c r="M63" s="153">
        <f>ROUND((SUM(M59:M62))/1,2)</f>
        <v>0</v>
      </c>
      <c r="N63" s="153"/>
      <c r="O63" s="153"/>
      <c r="P63" s="171">
        <f>ROUND((SUM(P59:P62))/1,2)</f>
        <v>0</v>
      </c>
      <c r="Q63" s="150"/>
      <c r="R63" s="150"/>
      <c r="S63" s="171">
        <f>ROUND((SUM(S59:S62))/1,2)</f>
        <v>49.57</v>
      </c>
      <c r="T63" s="150"/>
      <c r="U63" s="150"/>
      <c r="V63" s="150"/>
      <c r="W63" s="150"/>
      <c r="X63" s="150"/>
      <c r="Y63" s="150"/>
      <c r="Z63" s="150"/>
    </row>
    <row r="64" spans="1:26" x14ac:dyDescent="0.25">
      <c r="A64" s="1"/>
      <c r="B64" s="1"/>
      <c r="C64" s="1"/>
      <c r="D64" s="1"/>
      <c r="E64" s="1"/>
      <c r="F64" s="160"/>
      <c r="G64" s="146"/>
      <c r="H64" s="146"/>
      <c r="I64" s="146"/>
      <c r="J64" s="1"/>
      <c r="K64" s="1"/>
      <c r="L64" s="1"/>
      <c r="M64" s="1"/>
      <c r="N64" s="1"/>
      <c r="O64" s="1"/>
      <c r="P64" s="1"/>
      <c r="S64" s="1"/>
    </row>
    <row r="65" spans="1:26" x14ac:dyDescent="0.25">
      <c r="A65" s="153"/>
      <c r="B65" s="153"/>
      <c r="C65" s="153"/>
      <c r="D65" s="153" t="s">
        <v>69</v>
      </c>
      <c r="E65" s="153"/>
      <c r="F65" s="164"/>
      <c r="G65" s="154"/>
      <c r="H65" s="154"/>
      <c r="I65" s="154"/>
      <c r="J65" s="153"/>
      <c r="K65" s="153"/>
      <c r="L65" s="153"/>
      <c r="M65" s="153"/>
      <c r="N65" s="153"/>
      <c r="O65" s="153"/>
      <c r="P65" s="153"/>
      <c r="Q65" s="150"/>
      <c r="R65" s="150"/>
      <c r="S65" s="153"/>
      <c r="T65" s="150"/>
      <c r="U65" s="150"/>
      <c r="V65" s="150"/>
      <c r="W65" s="150"/>
      <c r="X65" s="150"/>
      <c r="Y65" s="150"/>
      <c r="Z65" s="150"/>
    </row>
    <row r="66" spans="1:26" ht="24.95" customHeight="1" x14ac:dyDescent="0.25">
      <c r="A66" s="168"/>
      <c r="B66" s="165" t="s">
        <v>124</v>
      </c>
      <c r="C66" s="169" t="s">
        <v>169</v>
      </c>
      <c r="D66" s="165" t="s">
        <v>170</v>
      </c>
      <c r="E66" s="165" t="s">
        <v>156</v>
      </c>
      <c r="F66" s="166">
        <v>113.87789219999998</v>
      </c>
      <c r="G66" s="167"/>
      <c r="H66" s="167"/>
      <c r="I66" s="167">
        <f>ROUND(F66*(G66+H66),2)</f>
        <v>0</v>
      </c>
      <c r="J66" s="165">
        <f>ROUND(F66*(N66),2)</f>
        <v>1265.18</v>
      </c>
      <c r="K66" s="1">
        <f>ROUND(F66*(O66),2)</f>
        <v>0</v>
      </c>
      <c r="L66" s="1">
        <f>ROUND(F66*(G66),2)</f>
        <v>0</v>
      </c>
      <c r="M66" s="1"/>
      <c r="N66" s="1">
        <v>11.11</v>
      </c>
      <c r="O66" s="1"/>
      <c r="P66" s="164">
        <v>0</v>
      </c>
      <c r="Q66" s="164">
        <v>0</v>
      </c>
      <c r="R66" s="164">
        <v>0</v>
      </c>
      <c r="S66" s="164">
        <v>0</v>
      </c>
      <c r="Z66">
        <v>0</v>
      </c>
    </row>
    <row r="67" spans="1:26" x14ac:dyDescent="0.25">
      <c r="A67" s="153"/>
      <c r="B67" s="153"/>
      <c r="C67" s="153"/>
      <c r="D67" s="153" t="s">
        <v>69</v>
      </c>
      <c r="E67" s="153"/>
      <c r="F67" s="164"/>
      <c r="G67" s="156"/>
      <c r="H67" s="156">
        <f>ROUND((SUM(M65:M66))/1,2)</f>
        <v>0</v>
      </c>
      <c r="I67" s="156">
        <f>ROUND((SUM(I65:I66))/1,2)</f>
        <v>0</v>
      </c>
      <c r="J67" s="153"/>
      <c r="K67" s="153"/>
      <c r="L67" s="153">
        <f>ROUND((SUM(L65:L66))/1,2)</f>
        <v>0</v>
      </c>
      <c r="M67" s="153">
        <f>ROUND((SUM(M65:M66))/1,2)</f>
        <v>0</v>
      </c>
      <c r="N67" s="153"/>
      <c r="O67" s="153"/>
      <c r="P67" s="171">
        <f>ROUND((SUM(P65:P66))/1,2)</f>
        <v>0</v>
      </c>
      <c r="Q67" s="150"/>
      <c r="R67" s="150"/>
      <c r="S67" s="171">
        <f>ROUND((SUM(S65:S66))/1,2)</f>
        <v>0</v>
      </c>
      <c r="T67" s="150"/>
      <c r="U67" s="150"/>
      <c r="V67" s="150"/>
      <c r="W67" s="150"/>
      <c r="X67" s="150"/>
      <c r="Y67" s="150"/>
      <c r="Z67" s="150"/>
    </row>
    <row r="68" spans="1:26" x14ac:dyDescent="0.25">
      <c r="A68" s="1"/>
      <c r="B68" s="1"/>
      <c r="C68" s="1"/>
      <c r="D68" s="1"/>
      <c r="E68" s="1"/>
      <c r="F68" s="160"/>
      <c r="G68" s="146"/>
      <c r="H68" s="146"/>
      <c r="I68" s="146"/>
      <c r="J68" s="1"/>
      <c r="K68" s="1"/>
      <c r="L68" s="1"/>
      <c r="M68" s="1"/>
      <c r="N68" s="1"/>
      <c r="O68" s="1"/>
      <c r="P68" s="1"/>
      <c r="S68" s="1"/>
    </row>
    <row r="69" spans="1:26" x14ac:dyDescent="0.25">
      <c r="A69" s="153"/>
      <c r="B69" s="153"/>
      <c r="C69" s="153"/>
      <c r="D69" s="2" t="s">
        <v>62</v>
      </c>
      <c r="E69" s="153"/>
      <c r="F69" s="164"/>
      <c r="G69" s="156"/>
      <c r="H69" s="156">
        <f>ROUND((SUM(M9:M68))/2,2)</f>
        <v>0</v>
      </c>
      <c r="I69" s="156">
        <f>ROUND((SUM(I9:I68))/2,2)</f>
        <v>0</v>
      </c>
      <c r="J69" s="154"/>
      <c r="K69" s="153"/>
      <c r="L69" s="154">
        <f>ROUND((SUM(L9:L68))/2,2)</f>
        <v>0</v>
      </c>
      <c r="M69" s="154">
        <f>ROUND((SUM(M9:M68))/2,2)</f>
        <v>0</v>
      </c>
      <c r="N69" s="153"/>
      <c r="O69" s="153"/>
      <c r="P69" s="171">
        <f>ROUND((SUM(P9:P68))/2,2)</f>
        <v>538.21</v>
      </c>
      <c r="S69" s="171">
        <f>ROUND((SUM(S9:S68))/2,2)</f>
        <v>49.57</v>
      </c>
    </row>
    <row r="70" spans="1:26" x14ac:dyDescent="0.25">
      <c r="A70" s="1"/>
      <c r="B70" s="1"/>
      <c r="C70" s="1"/>
      <c r="D70" s="1"/>
      <c r="E70" s="1"/>
      <c r="F70" s="160"/>
      <c r="G70" s="146"/>
      <c r="H70" s="146"/>
      <c r="I70" s="146"/>
      <c r="J70" s="1"/>
      <c r="K70" s="1"/>
      <c r="L70" s="1"/>
      <c r="M70" s="1"/>
      <c r="N70" s="1"/>
      <c r="O70" s="1"/>
      <c r="P70" s="1"/>
      <c r="S70" s="1"/>
    </row>
    <row r="71" spans="1:26" x14ac:dyDescent="0.25">
      <c r="A71" s="153"/>
      <c r="B71" s="153"/>
      <c r="C71" s="153"/>
      <c r="D71" s="2" t="s">
        <v>70</v>
      </c>
      <c r="E71" s="153"/>
      <c r="F71" s="164"/>
      <c r="G71" s="154"/>
      <c r="H71" s="154"/>
      <c r="I71" s="154"/>
      <c r="J71" s="153"/>
      <c r="K71" s="153"/>
      <c r="L71" s="153"/>
      <c r="M71" s="153"/>
      <c r="N71" s="153"/>
      <c r="O71" s="153"/>
      <c r="P71" s="153"/>
      <c r="Q71" s="150"/>
      <c r="R71" s="150"/>
      <c r="S71" s="153"/>
      <c r="T71" s="150"/>
      <c r="U71" s="150"/>
      <c r="V71" s="150"/>
      <c r="W71" s="150"/>
      <c r="X71" s="150"/>
      <c r="Y71" s="150"/>
      <c r="Z71" s="150"/>
    </row>
    <row r="72" spans="1:26" x14ac:dyDescent="0.25">
      <c r="A72" s="153"/>
      <c r="B72" s="153"/>
      <c r="C72" s="153"/>
      <c r="D72" s="153" t="s">
        <v>71</v>
      </c>
      <c r="E72" s="153"/>
      <c r="F72" s="164"/>
      <c r="G72" s="154"/>
      <c r="H72" s="154"/>
      <c r="I72" s="154"/>
      <c r="J72" s="153"/>
      <c r="K72" s="153"/>
      <c r="L72" s="153"/>
      <c r="M72" s="153"/>
      <c r="N72" s="153"/>
      <c r="O72" s="153"/>
      <c r="P72" s="153"/>
      <c r="Q72" s="150"/>
      <c r="R72" s="150"/>
      <c r="S72" s="153"/>
      <c r="T72" s="150"/>
      <c r="U72" s="150"/>
      <c r="V72" s="150"/>
      <c r="W72" s="150"/>
      <c r="X72" s="150"/>
      <c r="Y72" s="150"/>
      <c r="Z72" s="150"/>
    </row>
    <row r="73" spans="1:26" ht="35.1" customHeight="1" x14ac:dyDescent="0.25">
      <c r="A73" s="168"/>
      <c r="B73" s="165" t="s">
        <v>171</v>
      </c>
      <c r="C73" s="169" t="s">
        <v>172</v>
      </c>
      <c r="D73" s="165" t="s">
        <v>173</v>
      </c>
      <c r="E73" s="165" t="s">
        <v>112</v>
      </c>
      <c r="F73" s="166">
        <v>275.36</v>
      </c>
      <c r="G73" s="167"/>
      <c r="H73" s="167"/>
      <c r="I73" s="167">
        <f t="shared" ref="I73:I78" si="11">ROUND(F73*(G73+H73),2)</f>
        <v>0</v>
      </c>
      <c r="J73" s="165">
        <f t="shared" ref="J73:J79" si="12">ROUND(F73*(N73),2)</f>
        <v>63.33</v>
      </c>
      <c r="K73" s="1">
        <f t="shared" ref="K73:K79" si="13">ROUND(F73*(O73),2)</f>
        <v>0</v>
      </c>
      <c r="L73" s="1">
        <f>ROUND(F73*(G73),2)</f>
        <v>0</v>
      </c>
      <c r="M73" s="1"/>
      <c r="N73" s="1">
        <v>0.23</v>
      </c>
      <c r="O73" s="1"/>
      <c r="P73" s="164">
        <v>0</v>
      </c>
      <c r="Q73" s="164">
        <v>0</v>
      </c>
      <c r="R73" s="164">
        <v>0</v>
      </c>
      <c r="S73" s="164">
        <v>0</v>
      </c>
      <c r="Z73">
        <v>0</v>
      </c>
    </row>
    <row r="74" spans="1:26" ht="24.95" customHeight="1" x14ac:dyDescent="0.25">
      <c r="A74" s="168"/>
      <c r="B74" s="165" t="s">
        <v>171</v>
      </c>
      <c r="C74" s="169" t="s">
        <v>174</v>
      </c>
      <c r="D74" s="165" t="s">
        <v>175</v>
      </c>
      <c r="E74" s="165" t="s">
        <v>112</v>
      </c>
      <c r="F74" s="166">
        <v>275.35000000000002</v>
      </c>
      <c r="G74" s="167"/>
      <c r="H74" s="167"/>
      <c r="I74" s="167">
        <f t="shared" si="11"/>
        <v>0</v>
      </c>
      <c r="J74" s="165">
        <f t="shared" si="12"/>
        <v>1167.48</v>
      </c>
      <c r="K74" s="1">
        <f t="shared" si="13"/>
        <v>0</v>
      </c>
      <c r="L74" s="1">
        <f>ROUND(F74*(G74),2)</f>
        <v>0</v>
      </c>
      <c r="M74" s="1"/>
      <c r="N74" s="1">
        <v>4.24</v>
      </c>
      <c r="O74" s="1"/>
      <c r="P74" s="164">
        <f>ROUND(F74*(R74),3)</f>
        <v>0.45400000000000001</v>
      </c>
      <c r="Q74" s="170"/>
      <c r="R74" s="170">
        <v>1.65E-3</v>
      </c>
      <c r="S74" s="164">
        <v>0</v>
      </c>
      <c r="Z74">
        <v>0</v>
      </c>
    </row>
    <row r="75" spans="1:26" ht="35.1" customHeight="1" x14ac:dyDescent="0.25">
      <c r="A75" s="168"/>
      <c r="B75" s="165" t="s">
        <v>171</v>
      </c>
      <c r="C75" s="169" t="s">
        <v>176</v>
      </c>
      <c r="D75" s="165" t="s">
        <v>177</v>
      </c>
      <c r="E75" s="165" t="s">
        <v>112</v>
      </c>
      <c r="F75" s="166">
        <v>275.35000000000002</v>
      </c>
      <c r="G75" s="167"/>
      <c r="H75" s="167"/>
      <c r="I75" s="167">
        <f t="shared" si="11"/>
        <v>0</v>
      </c>
      <c r="J75" s="165">
        <f t="shared" si="12"/>
        <v>699.39</v>
      </c>
      <c r="K75" s="1">
        <f t="shared" si="13"/>
        <v>0</v>
      </c>
      <c r="L75" s="1">
        <f>ROUND(F75*(G75),2)</f>
        <v>0</v>
      </c>
      <c r="M75" s="1"/>
      <c r="N75" s="1">
        <v>2.54</v>
      </c>
      <c r="O75" s="1"/>
      <c r="P75" s="164">
        <f>ROUND(F75*(R75),3)</f>
        <v>0.14899999999999999</v>
      </c>
      <c r="Q75" s="170"/>
      <c r="R75" s="170">
        <v>5.4000000000000001E-4</v>
      </c>
      <c r="S75" s="164">
        <v>0</v>
      </c>
      <c r="Z75">
        <v>0</v>
      </c>
    </row>
    <row r="76" spans="1:26" ht="24.95" customHeight="1" x14ac:dyDescent="0.25">
      <c r="A76" s="168"/>
      <c r="B76" s="165" t="s">
        <v>171</v>
      </c>
      <c r="C76" s="169" t="s">
        <v>178</v>
      </c>
      <c r="D76" s="165" t="s">
        <v>179</v>
      </c>
      <c r="E76" s="165" t="s">
        <v>180</v>
      </c>
      <c r="F76" s="166">
        <v>3739.6015800000005</v>
      </c>
      <c r="G76" s="172"/>
      <c r="H76" s="172"/>
      <c r="I76" s="172">
        <f t="shared" si="11"/>
        <v>0</v>
      </c>
      <c r="J76" s="165">
        <f t="shared" si="12"/>
        <v>108.45</v>
      </c>
      <c r="K76" s="1">
        <f t="shared" si="13"/>
        <v>0</v>
      </c>
      <c r="L76" s="1">
        <f>ROUND(F76*(G76),2)</f>
        <v>0</v>
      </c>
      <c r="M76" s="1"/>
      <c r="N76" s="1">
        <v>2.9000000000000001E-2</v>
      </c>
      <c r="O76" s="1"/>
      <c r="P76" s="164">
        <v>0</v>
      </c>
      <c r="Q76" s="164">
        <v>0</v>
      </c>
      <c r="R76" s="164">
        <v>0</v>
      </c>
      <c r="S76" s="164">
        <v>0</v>
      </c>
      <c r="Z76">
        <v>0</v>
      </c>
    </row>
    <row r="77" spans="1:26" ht="24.95" customHeight="1" x14ac:dyDescent="0.25">
      <c r="A77" s="168"/>
      <c r="B77" s="165" t="s">
        <v>181</v>
      </c>
      <c r="C77" s="169" t="s">
        <v>182</v>
      </c>
      <c r="D77" s="165" t="s">
        <v>183</v>
      </c>
      <c r="E77" s="165" t="s">
        <v>156</v>
      </c>
      <c r="F77" s="166">
        <v>0.14799999999999999</v>
      </c>
      <c r="G77" s="167"/>
      <c r="H77" s="167"/>
      <c r="I77" s="167">
        <f t="shared" si="11"/>
        <v>0</v>
      </c>
      <c r="J77" s="165">
        <f t="shared" si="12"/>
        <v>218.66</v>
      </c>
      <c r="K77" s="1">
        <f t="shared" si="13"/>
        <v>0</v>
      </c>
      <c r="L77" s="1"/>
      <c r="M77" s="1">
        <f>ROUND(F77*(G77),2)</f>
        <v>0</v>
      </c>
      <c r="N77" s="1">
        <v>1477.46</v>
      </c>
      <c r="O77" s="1"/>
      <c r="P77" s="164">
        <f>ROUND(F77*(R77),3)</f>
        <v>0.14799999999999999</v>
      </c>
      <c r="Q77" s="170"/>
      <c r="R77" s="170">
        <v>1</v>
      </c>
      <c r="S77" s="164">
        <v>0</v>
      </c>
      <c r="Z77">
        <v>0</v>
      </c>
    </row>
    <row r="78" spans="1:26" ht="24.95" customHeight="1" x14ac:dyDescent="0.25">
      <c r="A78" s="168"/>
      <c r="B78" s="165" t="s">
        <v>121</v>
      </c>
      <c r="C78" s="169" t="s">
        <v>184</v>
      </c>
      <c r="D78" s="165" t="s">
        <v>185</v>
      </c>
      <c r="E78" s="165" t="s">
        <v>186</v>
      </c>
      <c r="F78" s="166">
        <v>275.36</v>
      </c>
      <c r="G78" s="167"/>
      <c r="H78" s="167"/>
      <c r="I78" s="167">
        <f t="shared" si="11"/>
        <v>0</v>
      </c>
      <c r="J78" s="165">
        <f t="shared" si="12"/>
        <v>936.22</v>
      </c>
      <c r="K78" s="1">
        <f t="shared" si="13"/>
        <v>0</v>
      </c>
      <c r="L78" s="1"/>
      <c r="M78" s="1">
        <f>ROUND(F78*(G78),2)</f>
        <v>0</v>
      </c>
      <c r="N78" s="1">
        <v>3.4</v>
      </c>
      <c r="O78" s="1"/>
      <c r="P78" s="164">
        <f>ROUND(F78*(R78),3)</f>
        <v>1.17</v>
      </c>
      <c r="Q78" s="170"/>
      <c r="R78" s="170">
        <v>4.2500000000000003E-3</v>
      </c>
      <c r="S78" s="164">
        <v>0</v>
      </c>
      <c r="Z78">
        <v>0</v>
      </c>
    </row>
    <row r="79" spans="1:26" ht="24.95" customHeight="1" x14ac:dyDescent="0.25">
      <c r="A79" s="168"/>
      <c r="B79" s="165" t="s">
        <v>121</v>
      </c>
      <c r="C79" s="169" t="s">
        <v>187</v>
      </c>
      <c r="D79" s="165" t="s">
        <v>188</v>
      </c>
      <c r="E79" s="165" t="s">
        <v>112</v>
      </c>
      <c r="F79" s="166">
        <v>275.35000000000002</v>
      </c>
      <c r="G79" s="167"/>
      <c r="H79" s="167"/>
      <c r="I79" s="167">
        <f>ROUND(F79*(G79+H79),2)</f>
        <v>0</v>
      </c>
      <c r="J79" s="165">
        <f t="shared" si="12"/>
        <v>655.33000000000004</v>
      </c>
      <c r="K79" s="1">
        <f t="shared" si="13"/>
        <v>0</v>
      </c>
      <c r="L79" s="1"/>
      <c r="M79" s="1">
        <f>ROUND(F79*(G79),2)</f>
        <v>0</v>
      </c>
      <c r="N79" s="1">
        <v>2.38</v>
      </c>
      <c r="O79" s="1"/>
      <c r="P79" s="164">
        <f>ROUND(F79*(R79),3)</f>
        <v>0.41299999999999998</v>
      </c>
      <c r="Q79" s="170"/>
      <c r="R79" s="170">
        <v>1.5E-3</v>
      </c>
      <c r="S79" s="164">
        <v>0</v>
      </c>
      <c r="Z79">
        <v>0</v>
      </c>
    </row>
    <row r="80" spans="1:26" x14ac:dyDescent="0.25">
      <c r="A80" s="153"/>
      <c r="B80" s="153"/>
      <c r="C80" s="153"/>
      <c r="D80" s="153" t="s">
        <v>71</v>
      </c>
      <c r="E80" s="153"/>
      <c r="F80" s="164"/>
      <c r="G80" s="156"/>
      <c r="H80" s="156">
        <f>ROUND((SUM(M72:M79))/1,2)</f>
        <v>0</v>
      </c>
      <c r="I80" s="156">
        <f>ROUND((SUM(I72:I79))/1,2)</f>
        <v>0</v>
      </c>
      <c r="J80" s="153"/>
      <c r="K80" s="153"/>
      <c r="L80" s="153">
        <f>ROUND((SUM(L72:L79))/1,2)</f>
        <v>0</v>
      </c>
      <c r="M80" s="153">
        <f>ROUND((SUM(M72:M79))/1,2)</f>
        <v>0</v>
      </c>
      <c r="N80" s="153"/>
      <c r="O80" s="153"/>
      <c r="P80" s="171">
        <f>ROUND((SUM(P72:P79))/1,2)</f>
        <v>2.33</v>
      </c>
      <c r="Q80" s="150"/>
      <c r="R80" s="150"/>
      <c r="S80" s="171">
        <f>ROUND((SUM(S72:S79))/1,2)</f>
        <v>0</v>
      </c>
      <c r="T80" s="150"/>
      <c r="U80" s="150"/>
      <c r="V80" s="150"/>
      <c r="W80" s="150"/>
      <c r="X80" s="150"/>
      <c r="Y80" s="150"/>
      <c r="Z80" s="150"/>
    </row>
    <row r="81" spans="1:26" x14ac:dyDescent="0.25">
      <c r="A81" s="1"/>
      <c r="B81" s="1"/>
      <c r="C81" s="1"/>
      <c r="D81" s="1"/>
      <c r="E81" s="1"/>
      <c r="F81" s="160"/>
      <c r="G81" s="146"/>
      <c r="H81" s="146"/>
      <c r="I81" s="146"/>
      <c r="J81" s="1"/>
      <c r="K81" s="1"/>
      <c r="L81" s="1"/>
      <c r="M81" s="1"/>
      <c r="N81" s="1"/>
      <c r="O81" s="1"/>
      <c r="P81" s="1"/>
      <c r="S81" s="1"/>
    </row>
    <row r="82" spans="1:26" x14ac:dyDescent="0.25">
      <c r="A82" s="153"/>
      <c r="B82" s="153"/>
      <c r="C82" s="153"/>
      <c r="D82" s="153" t="s">
        <v>72</v>
      </c>
      <c r="E82" s="153"/>
      <c r="F82" s="164"/>
      <c r="G82" s="154"/>
      <c r="H82" s="154"/>
      <c r="I82" s="154"/>
      <c r="J82" s="153"/>
      <c r="K82" s="153"/>
      <c r="L82" s="153"/>
      <c r="M82" s="153"/>
      <c r="N82" s="153"/>
      <c r="O82" s="153"/>
      <c r="P82" s="153"/>
      <c r="Q82" s="150"/>
      <c r="R82" s="150"/>
      <c r="S82" s="153"/>
      <c r="T82" s="150"/>
      <c r="U82" s="150"/>
      <c r="V82" s="150"/>
      <c r="W82" s="150"/>
      <c r="X82" s="150"/>
      <c r="Y82" s="150"/>
      <c r="Z82" s="150"/>
    </row>
    <row r="83" spans="1:26" ht="24.95" customHeight="1" x14ac:dyDescent="0.25">
      <c r="A83" s="168"/>
      <c r="B83" s="165" t="s">
        <v>189</v>
      </c>
      <c r="C83" s="169" t="s">
        <v>190</v>
      </c>
      <c r="D83" s="165" t="s">
        <v>191</v>
      </c>
      <c r="E83" s="165" t="s">
        <v>137</v>
      </c>
      <c r="F83" s="166">
        <v>16</v>
      </c>
      <c r="G83" s="167"/>
      <c r="H83" s="167"/>
      <c r="I83" s="167">
        <f>ROUND(F83*(G83+H83),2)</f>
        <v>0</v>
      </c>
      <c r="J83" s="165">
        <f>ROUND(F83*(N83),2)</f>
        <v>568</v>
      </c>
      <c r="K83" s="1">
        <f>ROUND(F83*(O83),2)</f>
        <v>0</v>
      </c>
      <c r="L83" s="1">
        <f>ROUND(F83*(G83),2)</f>
        <v>0</v>
      </c>
      <c r="M83" s="1"/>
      <c r="N83" s="1">
        <v>35.5</v>
      </c>
      <c r="O83" s="1"/>
      <c r="P83" s="164">
        <f>ROUND(F83*(R83),3)</f>
        <v>4.0000000000000001E-3</v>
      </c>
      <c r="Q83" s="170"/>
      <c r="R83" s="170">
        <v>2.7999999999999998E-4</v>
      </c>
      <c r="S83" s="164">
        <v>0</v>
      </c>
      <c r="Z83">
        <v>0</v>
      </c>
    </row>
    <row r="84" spans="1:26" ht="24.95" customHeight="1" x14ac:dyDescent="0.25">
      <c r="A84" s="168"/>
      <c r="B84" s="165" t="s">
        <v>189</v>
      </c>
      <c r="C84" s="169" t="s">
        <v>192</v>
      </c>
      <c r="D84" s="165" t="s">
        <v>193</v>
      </c>
      <c r="E84" s="165" t="s">
        <v>137</v>
      </c>
      <c r="F84" s="166">
        <v>16</v>
      </c>
      <c r="G84" s="167"/>
      <c r="H84" s="167"/>
      <c r="I84" s="167">
        <f>ROUND(F84*(G84+H84),2)</f>
        <v>0</v>
      </c>
      <c r="J84" s="165">
        <f>ROUND(F84*(N84),2)</f>
        <v>1053.5999999999999</v>
      </c>
      <c r="K84" s="1">
        <f>ROUND(F84*(O84),2)</f>
        <v>0</v>
      </c>
      <c r="L84" s="1">
        <f>ROUND(F84*(G84),2)</f>
        <v>0</v>
      </c>
      <c r="M84" s="1"/>
      <c r="N84" s="1">
        <v>65.849999999999994</v>
      </c>
      <c r="O84" s="1"/>
      <c r="P84" s="164">
        <f>ROUND(F84*(R84),3)</f>
        <v>2E-3</v>
      </c>
      <c r="Q84" s="170"/>
      <c r="R84" s="170">
        <v>1E-4</v>
      </c>
      <c r="S84" s="164">
        <v>0</v>
      </c>
      <c r="Z84">
        <v>0</v>
      </c>
    </row>
    <row r="85" spans="1:26" ht="24.95" customHeight="1" x14ac:dyDescent="0.25">
      <c r="A85" s="168"/>
      <c r="B85" s="165" t="s">
        <v>189</v>
      </c>
      <c r="C85" s="169" t="s">
        <v>194</v>
      </c>
      <c r="D85" s="165" t="s">
        <v>195</v>
      </c>
      <c r="E85" s="165" t="s">
        <v>180</v>
      </c>
      <c r="F85" s="166">
        <v>5301.6</v>
      </c>
      <c r="G85" s="172"/>
      <c r="H85" s="172"/>
      <c r="I85" s="172">
        <f>ROUND(F85*(G85+H85),2)</f>
        <v>0</v>
      </c>
      <c r="J85" s="165">
        <f>ROUND(F85*(N85),2)</f>
        <v>31.81</v>
      </c>
      <c r="K85" s="1">
        <f>ROUND(F85*(O85),2)</f>
        <v>0</v>
      </c>
      <c r="L85" s="1">
        <f>ROUND(F85*(G85),2)</f>
        <v>0</v>
      </c>
      <c r="M85" s="1"/>
      <c r="N85" s="1">
        <v>6.0000000000000001E-3</v>
      </c>
      <c r="O85" s="1"/>
      <c r="P85" s="164">
        <v>0</v>
      </c>
      <c r="Q85" s="170"/>
      <c r="R85" s="170"/>
      <c r="S85" s="164">
        <v>0</v>
      </c>
      <c r="Z85">
        <v>0</v>
      </c>
    </row>
    <row r="86" spans="1:26" ht="24.95" customHeight="1" x14ac:dyDescent="0.25">
      <c r="A86" s="168"/>
      <c r="B86" s="165" t="s">
        <v>121</v>
      </c>
      <c r="C86" s="169" t="s">
        <v>196</v>
      </c>
      <c r="D86" s="165" t="s">
        <v>197</v>
      </c>
      <c r="E86" s="165" t="s">
        <v>137</v>
      </c>
      <c r="F86" s="166">
        <v>16</v>
      </c>
      <c r="G86" s="167"/>
      <c r="H86" s="167"/>
      <c r="I86" s="167">
        <f>ROUND(F86*(G86+H86),2)</f>
        <v>0</v>
      </c>
      <c r="J86" s="165">
        <f>ROUND(F86*(N86),2)</f>
        <v>4248</v>
      </c>
      <c r="K86" s="1">
        <f>ROUND(F86*(O86),2)</f>
        <v>0</v>
      </c>
      <c r="L86" s="1"/>
      <c r="M86" s="1">
        <f>ROUND(F86*(G86),2)</f>
        <v>0</v>
      </c>
      <c r="N86" s="1">
        <v>265.5</v>
      </c>
      <c r="O86" s="1"/>
      <c r="P86" s="164">
        <f>ROUND(F86*(R86),3)</f>
        <v>0.23599999999999999</v>
      </c>
      <c r="Q86" s="170"/>
      <c r="R86" s="170">
        <v>1.472E-2</v>
      </c>
      <c r="S86" s="164">
        <v>0</v>
      </c>
      <c r="Z86">
        <v>0</v>
      </c>
    </row>
    <row r="87" spans="1:26" x14ac:dyDescent="0.25">
      <c r="A87" s="153"/>
      <c r="B87" s="153"/>
      <c r="C87" s="153"/>
      <c r="D87" s="153" t="s">
        <v>72</v>
      </c>
      <c r="E87" s="153"/>
      <c r="F87" s="164"/>
      <c r="G87" s="156"/>
      <c r="H87" s="156"/>
      <c r="I87" s="156">
        <f>ROUND((SUM(I82:I86))/1,2)</f>
        <v>0</v>
      </c>
      <c r="J87" s="153"/>
      <c r="K87" s="153"/>
      <c r="L87" s="153">
        <f>ROUND((SUM(L82:L86))/1,2)</f>
        <v>0</v>
      </c>
      <c r="M87" s="153">
        <f>ROUND((SUM(M82:M86))/1,2)</f>
        <v>0</v>
      </c>
      <c r="N87" s="153"/>
      <c r="O87" s="153"/>
      <c r="P87" s="171">
        <f>ROUND((SUM(P82:P86))/1,2)</f>
        <v>0.24</v>
      </c>
      <c r="S87" s="164">
        <f>ROUND((SUM(S82:S86))/1,2)</f>
        <v>0</v>
      </c>
    </row>
    <row r="88" spans="1:26" x14ac:dyDescent="0.25">
      <c r="A88" s="1"/>
      <c r="B88" s="1"/>
      <c r="C88" s="1"/>
      <c r="D88" s="1"/>
      <c r="E88" s="1"/>
      <c r="F88" s="160"/>
      <c r="G88" s="146"/>
      <c r="H88" s="146"/>
      <c r="I88" s="146"/>
      <c r="J88" s="1"/>
      <c r="K88" s="1"/>
      <c r="L88" s="1"/>
      <c r="M88" s="1"/>
      <c r="N88" s="1"/>
      <c r="O88" s="1"/>
      <c r="P88" s="1"/>
      <c r="S88" s="1"/>
    </row>
    <row r="89" spans="1:26" x14ac:dyDescent="0.25">
      <c r="A89" s="153"/>
      <c r="B89" s="153"/>
      <c r="C89" s="153"/>
      <c r="D89" s="2" t="s">
        <v>70</v>
      </c>
      <c r="E89" s="153"/>
      <c r="F89" s="153"/>
      <c r="G89" s="156"/>
      <c r="H89" s="156">
        <f>ROUND((SUM(M71:M88))/2,2)</f>
        <v>0</v>
      </c>
      <c r="I89" s="156">
        <f>ROUND((SUM(I71:I88))/2,2)</f>
        <v>0</v>
      </c>
      <c r="J89" s="153"/>
      <c r="K89" s="153"/>
      <c r="L89" s="153">
        <f>ROUND((SUM(L71:L88))/2,2)</f>
        <v>0</v>
      </c>
      <c r="M89" s="153">
        <f>ROUND((SUM(M71:M88))/2,2)</f>
        <v>0</v>
      </c>
      <c r="N89" s="153"/>
      <c r="O89" s="153"/>
      <c r="P89" s="171">
        <f>ROUND((SUM(P71:P88))/2,2)</f>
        <v>2.57</v>
      </c>
      <c r="S89" s="171">
        <f>ROUND((SUM(S71:S88))/2,2)</f>
        <v>0</v>
      </c>
    </row>
    <row r="90" spans="1:26" x14ac:dyDescent="0.25">
      <c r="A90" s="173"/>
      <c r="B90" s="173"/>
      <c r="C90" s="173"/>
      <c r="D90" s="173" t="s">
        <v>73</v>
      </c>
      <c r="E90" s="173"/>
      <c r="F90" s="173"/>
      <c r="G90" s="174"/>
      <c r="H90" s="174">
        <f>ROUND((SUM(M9:M89))/3,2)</f>
        <v>0</v>
      </c>
      <c r="I90" s="174">
        <f>ROUND((SUM(I9:I89))/3,2)</f>
        <v>0</v>
      </c>
      <c r="J90" s="173"/>
      <c r="K90" s="173">
        <f>ROUND((SUM(K9:K89))/3,2)</f>
        <v>0</v>
      </c>
      <c r="L90" s="173">
        <f>ROUND((SUM(L9:L89))/3,2)</f>
        <v>0</v>
      </c>
      <c r="M90" s="173">
        <f>ROUND((SUM(M9:M89))/3,2)</f>
        <v>0</v>
      </c>
      <c r="N90" s="173"/>
      <c r="O90" s="173"/>
      <c r="P90" s="175">
        <f>ROUND((SUM(P9:P89))/3,2)</f>
        <v>540.78</v>
      </c>
      <c r="S90" s="175">
        <f>ROUND((SUM(S9:S89))/3,2)</f>
        <v>49.57</v>
      </c>
      <c r="Z90">
        <f>(SUM(Z9:Z89))</f>
        <v>0</v>
      </c>
    </row>
  </sheetData>
  <phoneticPr fontId="11" type="noConversion"/>
  <printOptions horizontalCentered="1" gridLines="1"/>
  <pageMargins left="0.7" right="6.9444444444444441E-3" top="0.75" bottom="0.75" header="0.3" footer="0.3"/>
  <pageSetup paperSize="9" orientation="landscape" r:id="rId1"/>
  <headerFooter>
    <oddHeader>&amp;C&amp;B&amp; Rozpočet Nostalgia kino Exteriér / Okapový chodník a dážďová kanalizácia</oddHeader>
    <oddFooter>&amp;RStrana &amp;P z &amp;N    &amp;L&amp;7Spracované systémom Systematic®pyramida.wsn, tel.: 051 77 10 585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Kryci_list 6254</vt:lpstr>
      <vt:lpstr>Rekap 6254</vt:lpstr>
      <vt:lpstr>SO 6254</vt:lpstr>
      <vt:lpstr>'Rekap 6254'!Názvy_tlače</vt:lpstr>
      <vt:lpstr>'SO 6254'!Názvy_tlače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Zoli Hegyi</dc:creator>
  <cp:lastModifiedBy>Nahradny NB Krab.sk</cp:lastModifiedBy>
  <dcterms:created xsi:type="dcterms:W3CDTF">2019-05-10T08:13:01Z</dcterms:created>
  <dcterms:modified xsi:type="dcterms:W3CDTF">2021-10-10T18:44:13Z</dcterms:modified>
</cp:coreProperties>
</file>